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40" windowWidth="20730" windowHeight="11760" tabRatio="825" activeTab="0"/>
  </bookViews>
  <sheets>
    <sheet name="Сибирский" sheetId="1" r:id="rId1"/>
  </sheets>
  <definedNames>
    <definedName name="Excel_BuiltIn_Print_Titles_1">#REF!,#REF!</definedName>
    <definedName name="Excel_BuiltIn_Print_Titles_10">#REF!,#REF!</definedName>
    <definedName name="Excel_BuiltIn_Print_Titles_12">#REF!,#REF!</definedName>
    <definedName name="Excel_BuiltIn_Print_Titles_13">#REF!,#REF!</definedName>
    <definedName name="Excel_BuiltIn_Print_Titles_2" localSheetId="0">'Сибирский'!$A:$C,'Сибирский'!$2:$2</definedName>
    <definedName name="Excel_BuiltIn_Print_Titles_2">#REF!,#REF!</definedName>
    <definedName name="Excel_BuiltIn_Print_Titles_3">#REF!,#REF!</definedName>
    <definedName name="Excel_BuiltIn_Print_Titles_4">#REF!,#REF!</definedName>
    <definedName name="Excel_BuiltIn_Print_Titles_5">#REF!,#REF!</definedName>
    <definedName name="Excel_BuiltIn_Print_Titles_6">#REF!,#REF!</definedName>
    <definedName name="Excel_BuiltIn_Print_Titles_7">#REF!,#REF!</definedName>
    <definedName name="Excel_BuiltIn_Print_Titles_8">#REF!,#REF!</definedName>
    <definedName name="Excel_BuiltIn_Print_Titles_9">#REF!,#REF!</definedName>
    <definedName name="_xlnm.Print_Titles" localSheetId="0">'Сибирский'!$A:$C,'Сибирский'!$2:$2</definedName>
    <definedName name="_xlnm.Print_Area" localSheetId="0">'Сибирский'!$A$1:$F$2</definedName>
  </definedNames>
  <calcPr fullCalcOnLoad="1"/>
</workbook>
</file>

<file path=xl/sharedStrings.xml><?xml version="1.0" encoding="utf-8"?>
<sst xmlns="http://schemas.openxmlformats.org/spreadsheetml/2006/main" count="1337" uniqueCount="570">
  <si>
    <t>койко-мест</t>
  </si>
  <si>
    <t>койко-суток</t>
  </si>
  <si>
    <t>га</t>
  </si>
  <si>
    <t>Площадь, отведенная под места захоронения</t>
  </si>
  <si>
    <t>Мосты</t>
  </si>
  <si>
    <t xml:space="preserve">оптовая и розничная торговля, ремонт автотранспортных средств, бытовых изделий и предметов личного пользования </t>
  </si>
  <si>
    <t>голов</t>
  </si>
  <si>
    <t>Площадь уборки</t>
  </si>
  <si>
    <t>ц/га</t>
  </si>
  <si>
    <t>Урожайность в хозяйствах населения</t>
  </si>
  <si>
    <t>Произведено продукции хозяйствами населения</t>
  </si>
  <si>
    <t>Среднемесячная заработная плата лиц, замещающих выборные должности и должности муниципальной службы</t>
  </si>
  <si>
    <t>Количество встреч с избирателями</t>
  </si>
  <si>
    <t>ВСЕГО                                           по поселению</t>
  </si>
  <si>
    <t>торговая площадь</t>
  </si>
  <si>
    <t>Киоски</t>
  </si>
  <si>
    <t>Павильоны</t>
  </si>
  <si>
    <t>торговые места</t>
  </si>
  <si>
    <t>мощность</t>
  </si>
  <si>
    <t>Овощехранилища</t>
  </si>
  <si>
    <t>тонн</t>
  </si>
  <si>
    <t>Холодильники</t>
  </si>
  <si>
    <t>Общетоварные склады</t>
  </si>
  <si>
    <t>Хлебопекарни</t>
  </si>
  <si>
    <t>Швейные мастерские</t>
  </si>
  <si>
    <t>Бани</t>
  </si>
  <si>
    <t>Обувные мастерские</t>
  </si>
  <si>
    <t>Предприятия по оказанию услуг фотографий</t>
  </si>
  <si>
    <t>Прочие предприятия по оказанию бытовых услуг</t>
  </si>
  <si>
    <t>м</t>
  </si>
  <si>
    <t>Единицы измерения</t>
  </si>
  <si>
    <t>человек</t>
  </si>
  <si>
    <t>Среднегодовая численность постоянно проживающего населения</t>
  </si>
  <si>
    <t>3-5</t>
  </si>
  <si>
    <t>8-13</t>
  </si>
  <si>
    <t>14-15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</si>
  <si>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</si>
  <si>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</si>
  <si>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</si>
  <si>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</si>
  <si>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</si>
  <si>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</si>
  <si>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</si>
  <si>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</si>
  <si>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</si>
  <si>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</si>
  <si>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лет и старше</t>
  </si>
  <si>
    <t>%</t>
  </si>
  <si>
    <t>единиц</t>
  </si>
  <si>
    <t xml:space="preserve">в них детей </t>
  </si>
  <si>
    <t>- прибыло</t>
  </si>
  <si>
    <t>- выбыло</t>
  </si>
  <si>
    <t>- родилось</t>
  </si>
  <si>
    <t>Экономически активное население (ЭАН)</t>
  </si>
  <si>
    <t>добыча полезных ископаемых</t>
  </si>
  <si>
    <t>производство и распределение электроэнергии, газа и воды</t>
  </si>
  <si>
    <t>лесное хозяйство и предоставление услуг в этой области</t>
  </si>
  <si>
    <t>транспорт и связь</t>
  </si>
  <si>
    <t>строительство</t>
  </si>
  <si>
    <t xml:space="preserve">сельское хозяйство, охота и предоставление услуг в этих областях </t>
  </si>
  <si>
    <t>оптовая и розничная торговля  и общественное питание</t>
  </si>
  <si>
    <t>деятельность, связанная с использованием вычислительной техники и информационных технологий</t>
  </si>
  <si>
    <t>здравоохранение, и предоставление  социальных услуг</t>
  </si>
  <si>
    <t>образование</t>
  </si>
  <si>
    <t>деятельность по организации отдыха и развлечений, культуры и спорта</t>
  </si>
  <si>
    <t>государственное управление и обеспечение военной обязанности; обязательное социальное обеспечение</t>
  </si>
  <si>
    <t>финансовая деятельность</t>
  </si>
  <si>
    <t>деятельность общественных объединений</t>
  </si>
  <si>
    <t>рублей</t>
  </si>
  <si>
    <t>тыс.руб</t>
  </si>
  <si>
    <t>Налог на доходы физических лиц (18210102000010000110)</t>
  </si>
  <si>
    <t>Налоги на совокупный доход (18210500000000000000)</t>
  </si>
  <si>
    <t>Доходы от использования муниципального имущества (00011100000000000000)</t>
  </si>
  <si>
    <t>Доходы от сдачи в аренду имущества, находящегося в государственной и муниципальной собственности (00011105000000000120)</t>
  </si>
  <si>
    <t>Доходы от продажи материальных и нематериальных активов (00011400000000000000)</t>
  </si>
  <si>
    <t>Административные платежи и сборы (00011500000000000000)</t>
  </si>
  <si>
    <t>Штрафы, санкции, возмещение ущерба (00011600000000000000)</t>
  </si>
  <si>
    <t>Прочие неналоговые доходы (00011700000000000000)</t>
  </si>
  <si>
    <t>Расходы бюджета</t>
  </si>
  <si>
    <t>Общегосударственные вопросы (0100)</t>
  </si>
  <si>
    <t>Национальная оборона (0200)</t>
  </si>
  <si>
    <t>Жилищно-коммунальное хозяйство (0500)</t>
  </si>
  <si>
    <t>Образование (0700)</t>
  </si>
  <si>
    <t>мест</t>
  </si>
  <si>
    <t>Национальная экономика (0400)</t>
  </si>
  <si>
    <t>Государственная пошлина, сборы (000 1 08 00000000000000)</t>
  </si>
  <si>
    <t>Задолж\перасчеы по отмен-м налогам</t>
  </si>
  <si>
    <t>Несанкционированные свалки</t>
  </si>
  <si>
    <t>Население, имеющее образование в возрасте 15 лет и старше</t>
  </si>
  <si>
    <t xml:space="preserve">Уровень образования населения в возрасте 15 лет и старше </t>
  </si>
  <si>
    <t xml:space="preserve">Наличие речного транспорта </t>
  </si>
  <si>
    <t xml:space="preserve">- умерло </t>
  </si>
  <si>
    <t>Налоговые доходы</t>
  </si>
  <si>
    <t>Дотации бюджетам поселений, на выравнивание уровня бюджетной обеспеченности (0002020100000000000151)</t>
  </si>
  <si>
    <t xml:space="preserve">Прочие безвозмездные поступления (020207000000000151)) </t>
  </si>
  <si>
    <t>наличие кресел</t>
  </si>
  <si>
    <t>Численность постоянно зарегистрированного населения на конец года</t>
  </si>
  <si>
    <t>Количество зарегистрированных браков</t>
  </si>
  <si>
    <t>Количество зарегистрированных разводов</t>
  </si>
  <si>
    <t>Доходы бюджета</t>
  </si>
  <si>
    <t>Стоимость муниципального имущества всего, в т.ч:</t>
  </si>
  <si>
    <t>Парикмахерские</t>
  </si>
  <si>
    <t>Другой (бесхозной)</t>
  </si>
  <si>
    <t>Озеленение территории</t>
  </si>
  <si>
    <t>Прочие</t>
  </si>
  <si>
    <t>площадь</t>
  </si>
  <si>
    <t>Субвенции бюджетам поселений (0002020200000000000151)</t>
  </si>
  <si>
    <t xml:space="preserve">Численность постоянно проживающего населения моложе трудоспособного возраста </t>
  </si>
  <si>
    <t>Численность постоянно проживающего населения  трудоспособного возраста</t>
  </si>
  <si>
    <t>Численность постоянно проживающего населения старше трудоспособного возраста</t>
  </si>
  <si>
    <t>Численность постоянно проживающего населения на конец года, в т.ч  по полу отдельного возраста (лет)</t>
  </si>
  <si>
    <t>доля жителей моложе трудоспособного возраста</t>
  </si>
  <si>
    <t>доля жителей трудоспособного возраста.</t>
  </si>
  <si>
    <t>доля жителей старше трудоспособного возраста</t>
  </si>
  <si>
    <t>Мужчины  всего, в т.ч по полу отдельного возраста (лет):</t>
  </si>
  <si>
    <t>Мужчины моложе трудоспособного возраста</t>
  </si>
  <si>
    <t>Мужчины трудоспособного возраста</t>
  </si>
  <si>
    <t>Женщины всего, в т.ч по полу отдельного возраста (лет):</t>
  </si>
  <si>
    <t>Женщины моложе трудоспособного возраста</t>
  </si>
  <si>
    <t>Женщины трудоспособного возраста</t>
  </si>
  <si>
    <t>- работающие пенсионеры</t>
  </si>
  <si>
    <t>- неработающие пенсионеры</t>
  </si>
  <si>
    <t>- высшее</t>
  </si>
  <si>
    <t>- незаконченное высшее</t>
  </si>
  <si>
    <t>- среднее профессиональное</t>
  </si>
  <si>
    <t>- среднее общее</t>
  </si>
  <si>
    <t>- неполное среднее</t>
  </si>
  <si>
    <t>- начальное</t>
  </si>
  <si>
    <t>Количество семей</t>
  </si>
  <si>
    <t xml:space="preserve">Количество многодетных семей </t>
  </si>
  <si>
    <t>- ханты</t>
  </si>
  <si>
    <t>- манси</t>
  </si>
  <si>
    <t>- эвенки</t>
  </si>
  <si>
    <t>- другие</t>
  </si>
  <si>
    <t>Естественный  прирост населения(+,-)</t>
  </si>
  <si>
    <t xml:space="preserve">Показатель материнской смертности </t>
  </si>
  <si>
    <t>случаи</t>
  </si>
  <si>
    <t xml:space="preserve">прочие виды деятельности </t>
  </si>
  <si>
    <t>Единый сельскохозяйственный налог(18210503000010000110)</t>
  </si>
  <si>
    <t>- налог на имущество физических лиц(18210601030100000110)</t>
  </si>
  <si>
    <t>- земельный налог (18210606000000000110)</t>
  </si>
  <si>
    <t>- госпошлина за совершение нотор\дей-й(020108040001000110)</t>
  </si>
  <si>
    <t xml:space="preserve">Неналоговые доходы </t>
  </si>
  <si>
    <t>- доходы от сдачи в аренду имущества, находящегося в оперативном управлении (02011105030000000120)</t>
  </si>
  <si>
    <t>Прочие поступления от использования муниципального имущества (0011109045100000120)</t>
  </si>
  <si>
    <t>Доходы от оказания платных услуг и компенсации затрат государства (00130000000000000)</t>
  </si>
  <si>
    <t>- доходы от продажи квартир (060 11401000000000410)</t>
  </si>
  <si>
    <t>- доходы от реализации имущества(00011402000000000000)</t>
  </si>
  <si>
    <t>- доходы от продажи земельных участков(02011406014100000430)</t>
  </si>
  <si>
    <t>Безвозмездные поступления от других бюджетов бюджетной системы (00020200000000000000)</t>
  </si>
  <si>
    <t>Охрана окружающей среды (0605)</t>
  </si>
  <si>
    <t xml:space="preserve">Переходящее сальдо денежных средств прошлых лет на начало года </t>
  </si>
  <si>
    <t>Движимого имущества</t>
  </si>
  <si>
    <t>Недвижимого имущества, из них</t>
  </si>
  <si>
    <t>- жилой фонд</t>
  </si>
  <si>
    <t>- здания, сооружения</t>
  </si>
  <si>
    <t>- дороги</t>
  </si>
  <si>
    <t>Дома быта</t>
  </si>
  <si>
    <t>доля ветхого и аварийного жилья в общем жилом фонде</t>
  </si>
  <si>
    <t>Содержание вертолетных площадок</t>
  </si>
  <si>
    <t>Содержание водных объектов (причалов, береговой линии)</t>
  </si>
  <si>
    <t>Поголовье лошадей</t>
  </si>
  <si>
    <t>тыс. тонн</t>
  </si>
  <si>
    <t>Мужчины старше трудоспособного возраста</t>
  </si>
  <si>
    <t>Занято в экономике всего, с учетом работающего населения в городской местности</t>
  </si>
  <si>
    <t>- ненцы</t>
  </si>
  <si>
    <t>Налоги на имущество (18210600000000000000)</t>
  </si>
  <si>
    <t>Коренное население малочисленных народов севера, учитываемых на конец года  в т.ч</t>
  </si>
  <si>
    <t>Автомобильных дорог</t>
  </si>
  <si>
    <t>Здравоохранение (0900)</t>
  </si>
  <si>
    <t>Миграционный прирост населения</t>
  </si>
  <si>
    <t xml:space="preserve">Численность пенсионеров, получающих государственную пенсию, на конец года </t>
  </si>
  <si>
    <t xml:space="preserve">Сумма выплат пенсий </t>
  </si>
  <si>
    <t>Возврат остатков субсидий, субвенций и иных межбюджетных трансфертов (0002190500000000151)</t>
  </si>
  <si>
    <t>Национальная безопасность и правоохранительная деятельность (0300)</t>
  </si>
  <si>
    <t>Культура и кинематография (0800)</t>
  </si>
  <si>
    <t>Социальная политика (1000)</t>
  </si>
  <si>
    <t>Межбюджетные трансферты общего характера бюджетам субъектов РФ и муниципальных образований (1400)</t>
  </si>
  <si>
    <t>Физическая культура (1100)</t>
  </si>
  <si>
    <t>Превышение доходов над расходами (профицит «+»), расходов над доходами (дефицит «-»)</t>
  </si>
  <si>
    <t>тыс. рублей</t>
  </si>
  <si>
    <t>тыс. руб</t>
  </si>
  <si>
    <t>Доходы от основных видов уставной деятельности учреждений культурно-досугового типа, в том числе</t>
  </si>
  <si>
    <t>культурно-спортивные комплексы, клубы</t>
  </si>
  <si>
    <t>кино, видео</t>
  </si>
  <si>
    <t>Музеи всего, в том числе</t>
  </si>
  <si>
    <t>при школах</t>
  </si>
  <si>
    <t>Памятники истории и культуры всего, в том числе</t>
  </si>
  <si>
    <t>участникам Великой Отечественной Войны</t>
  </si>
  <si>
    <t>героям гражданской войны</t>
  </si>
  <si>
    <t xml:space="preserve">сумма средств, выделенных на содержание, ремонт и реставрацию из местного бюджета </t>
  </si>
  <si>
    <t>церковь</t>
  </si>
  <si>
    <t>храм</t>
  </si>
  <si>
    <t>мечеть</t>
  </si>
  <si>
    <t>2. ЧИСЛЕННОСТЬ НАСЕЛЕНИЯ, ДЕМОГРАФИЧЕСКАЯ   ХАРАКТЕРИСТИКА</t>
  </si>
  <si>
    <t>3.  РЫНОК ТРУДА</t>
  </si>
  <si>
    <t>4. УРОВЕНЬ ЖИЗНИ НАСЕЛЕНИЯ</t>
  </si>
  <si>
    <t>5. ФИНАНСЫ</t>
  </si>
  <si>
    <t>6. МУНИЦИПАЛЬНОЕ ИМУЩЕСТВО</t>
  </si>
  <si>
    <t>9. ОБЕСПЕЧЕНИЕ НАСЕЛЕНИЯ УСЛУГАМИ ТОРГОВЛИ, ОБЩЕСТВЕННОГО ПИТАНИЯ И БЫТОВОГО ОБСЛУЖИВАНИЯ</t>
  </si>
  <si>
    <t>Общедоступные библиотеки</t>
  </si>
  <si>
    <t>Занимаемая площадь</t>
  </si>
  <si>
    <t>кв. м</t>
  </si>
  <si>
    <t>Сельский библиотечный фонд (объём)</t>
  </si>
  <si>
    <t>Число книговыдач в год</t>
  </si>
  <si>
    <t>Количество читателей (абонентов) на конец года</t>
  </si>
  <si>
    <t>Дома культуры</t>
  </si>
  <si>
    <t>занимаемая площадь</t>
  </si>
  <si>
    <t>мощность (по проекту)</t>
  </si>
  <si>
    <t>Клубные учреждения</t>
  </si>
  <si>
    <t>Мощность (по проекту)</t>
  </si>
  <si>
    <t xml:space="preserve">Число мероприятий проводимых во всех учреждениях культуры всего </t>
  </si>
  <si>
    <t>Число лиц принявших участие в культурных мероприятиях всего</t>
  </si>
  <si>
    <t>Число клубных формирований всего, в том числе</t>
  </si>
  <si>
    <t>для детей</t>
  </si>
  <si>
    <t>Количество участников клубных формирований, в том числе</t>
  </si>
  <si>
    <t>детей</t>
  </si>
  <si>
    <t>Количество видеоустановок</t>
  </si>
  <si>
    <t>Количество киноустановок</t>
  </si>
  <si>
    <t>число посещений</t>
  </si>
  <si>
    <t>число киносеансов</t>
  </si>
  <si>
    <t>Торговая сеть</t>
  </si>
  <si>
    <t xml:space="preserve">Магазины </t>
  </si>
  <si>
    <t>в том числе по типу магазинов</t>
  </si>
  <si>
    <t>продовольственных товаров</t>
  </si>
  <si>
    <t>промышленных товаров</t>
  </si>
  <si>
    <t>смешанных товаров</t>
  </si>
  <si>
    <t>Торговая сеть по формам собственности</t>
  </si>
  <si>
    <t>муниципальные</t>
  </si>
  <si>
    <t>частные</t>
  </si>
  <si>
    <t>потребкооперация</t>
  </si>
  <si>
    <t>Сооружения для уличной торговли</t>
  </si>
  <si>
    <t>аренда торговых мест</t>
  </si>
  <si>
    <t>Предприятия общественного питания</t>
  </si>
  <si>
    <t>Общедоступная сеть</t>
  </si>
  <si>
    <t>в том числе</t>
  </si>
  <si>
    <t>столовые</t>
  </si>
  <si>
    <t>буфеты, буфеты при магазинах, закусочные</t>
  </si>
  <si>
    <t>рестораны, кафе, бары</t>
  </si>
  <si>
    <t xml:space="preserve">Закрытая сеть </t>
  </si>
  <si>
    <t xml:space="preserve">при промышленных предприятиях </t>
  </si>
  <si>
    <t>столовые при школах</t>
  </si>
  <si>
    <t>буфеты при школах</t>
  </si>
  <si>
    <t>куб. м</t>
  </si>
  <si>
    <t>кг/сутки</t>
  </si>
  <si>
    <t>Количество предприятий, оказывающие бытовые услуги населению всего, в том числе</t>
  </si>
  <si>
    <t>Прачечные, химической чистки</t>
  </si>
  <si>
    <t>кг. сухого белья / смену</t>
  </si>
  <si>
    <t>Предприятия по оказанию ритуальных услуг</t>
  </si>
  <si>
    <t xml:space="preserve">Наличие банкоматов </t>
  </si>
  <si>
    <t xml:space="preserve">Наличие платежных терминалов </t>
  </si>
  <si>
    <t xml:space="preserve">10. СОДЕРЖАНИЕ И ИСПОЛЬЗОВАНИЕ ЖИЛОГО ФОНДА И НЕЖИЛЫХ ПОМЕЩЕНИЙ </t>
  </si>
  <si>
    <t>Общая площадь жилого фонда на конец года всего, в том числе</t>
  </si>
  <si>
    <t>Частной формы собственности, из нее</t>
  </si>
  <si>
    <t xml:space="preserve">граждан </t>
  </si>
  <si>
    <t>юридических лиц</t>
  </si>
  <si>
    <t>Государственной формы собственности</t>
  </si>
  <si>
    <t>Муниципальной формы собственности</t>
  </si>
  <si>
    <t>Многоквартирные дома</t>
  </si>
  <si>
    <t>число жилых квартир в многоквартирных домах</t>
  </si>
  <si>
    <t>общая площадь квартир в многоквартирных домах</t>
  </si>
  <si>
    <t>число проживающих на конец года</t>
  </si>
  <si>
    <t>Жилые дома – индивидуально-определенные здания</t>
  </si>
  <si>
    <t>общая площадь квартир в (индивидуально-определенных зданиях)</t>
  </si>
  <si>
    <t>Число жилых квартир всего жилого фонда всего, в том числе</t>
  </si>
  <si>
    <t>количество квартир</t>
  </si>
  <si>
    <t>Количество семей, получивших жилищные субсидии на строительство жилья</t>
  </si>
  <si>
    <t>Общая площадь муниципального жилого фонда, выбывшая за год всего, в том числе</t>
  </si>
  <si>
    <t xml:space="preserve">перевод в нежилой фонд </t>
  </si>
  <si>
    <t>прочие причины</t>
  </si>
  <si>
    <t>Обеспеченность жильем в среднем на 1 проживающего жителя на конец года</t>
  </si>
  <si>
    <t>водопроводом</t>
  </si>
  <si>
    <t>- в том числе централизованным</t>
  </si>
  <si>
    <t>канализацией</t>
  </si>
  <si>
    <t>- в том числе централизованной</t>
  </si>
  <si>
    <t>ваннами (душем)</t>
  </si>
  <si>
    <t>горячим водоснабжением</t>
  </si>
  <si>
    <t xml:space="preserve">напольными электроплитами </t>
  </si>
  <si>
    <t xml:space="preserve">подвоз воды автомобильным транспортом </t>
  </si>
  <si>
    <t>Уровень обеспеченности благоустройства жилого фонда, оборудованного</t>
  </si>
  <si>
    <t xml:space="preserve">Общая площадь муниципального нежилого фонда на конец года </t>
  </si>
  <si>
    <t>Число семей, состоящих в очереди на получение жилья, на конец года</t>
  </si>
  <si>
    <t xml:space="preserve">Число семей, улучивших жилищные условия в отчетном году всего, из них </t>
  </si>
  <si>
    <t xml:space="preserve">молодые семьи </t>
  </si>
  <si>
    <t xml:space="preserve">многодетные семьи </t>
  </si>
  <si>
    <t>10.1. ЖИЛОЙ ФОНД</t>
  </si>
  <si>
    <t>тыс. куб. м</t>
  </si>
  <si>
    <t>куб. м / сутки</t>
  </si>
  <si>
    <t>10.3. Гостиницы</t>
  </si>
  <si>
    <t>Гостиницы</t>
  </si>
  <si>
    <t xml:space="preserve">единовременная вместимость </t>
  </si>
  <si>
    <t>предоставлено койко-суток за год</t>
  </si>
  <si>
    <t xml:space="preserve">Объем платных услуг, предоставленных населению </t>
  </si>
  <si>
    <t>высажено кустов и деревьев</t>
  </si>
  <si>
    <t>высажено цветов</t>
  </si>
  <si>
    <t>снос ветхий строений</t>
  </si>
  <si>
    <t>отремонтировано детских и спортивных площадок</t>
  </si>
  <si>
    <t>Наличие специальной техники всего, в том числе</t>
  </si>
  <si>
    <t>мусоровозов</t>
  </si>
  <si>
    <t>ассенизационных машин</t>
  </si>
  <si>
    <t>машин для уличной уборки</t>
  </si>
  <si>
    <t>11. БЛАГОУСТРОЙСТВО И ОЗЕЛЕНЕНИЕ ТЕРРИТОРИИ</t>
  </si>
  <si>
    <t>12. ОРГАНИЗАЦИЯ УТИЛИЗАЦИЯ И ПЕРЕРАБОТКИ БЫТОВЫХ ОТХОДОВ</t>
  </si>
  <si>
    <t>Площадки для сбора мусора у жилых домов, магазинов и рынков</t>
  </si>
  <si>
    <t>Полигоны твердых бытовых отходов</t>
  </si>
  <si>
    <t xml:space="preserve">площадь </t>
  </si>
  <si>
    <t>проектная вместимость полигона</t>
  </si>
  <si>
    <t>проектная вместимость свалки</t>
  </si>
  <si>
    <t>Вывезено за год предприятиями УЖКХ</t>
  </si>
  <si>
    <t>твердых бытовых отходов</t>
  </si>
  <si>
    <t>жидких бытовых отходов</t>
  </si>
  <si>
    <t xml:space="preserve">снега </t>
  </si>
  <si>
    <t>прочего груза</t>
  </si>
  <si>
    <t>13. ОРГАНИЗАЦИЯ РИТУАЛЬНЫХ УСЛУГ И СОДЕРЖАНИЕ МЕСТ ЗАХОРОНЕНИЯ</t>
  </si>
  <si>
    <t>Количество организаций, оказывающих ритуальные услуги всего, в том числе</t>
  </si>
  <si>
    <t>муниципальные предприятия</t>
  </si>
  <si>
    <t>тыс. кв. м</t>
  </si>
  <si>
    <t>Содержание мест захоронения</t>
  </si>
  <si>
    <t>14. ТРАНСПОРТ, ДОРОГИ ,СВЯЗЬ</t>
  </si>
  <si>
    <t xml:space="preserve">Общее число автомобилей всего, в том числе </t>
  </si>
  <si>
    <t>индивидуальных владельцев</t>
  </si>
  <si>
    <t xml:space="preserve">муниципальной собственности </t>
  </si>
  <si>
    <t>другой собственности (предприятий, организаций)</t>
  </si>
  <si>
    <t>Общая протяженность автомобильных дорог всего, в том числе</t>
  </si>
  <si>
    <t>федерального значения</t>
  </si>
  <si>
    <t>регионального значения</t>
  </si>
  <si>
    <t>местного значения</t>
  </si>
  <si>
    <t>Дороги с твердым покрытием всего, в том числе</t>
  </si>
  <si>
    <t>Протяженность грунтовых дорог</t>
  </si>
  <si>
    <t>Площадь автомобильных дорог всего, в том числе</t>
  </si>
  <si>
    <t>протяженность мостового перехода</t>
  </si>
  <si>
    <t>Отделения почтовой связи</t>
  </si>
  <si>
    <t>15. ОСНОВНЫЕ ПОКАЗАТЕЛИ КАПИТАЛЬНОГО СТРОИТЕЛЬСТВА И РЕМОНТА</t>
  </si>
  <si>
    <t>Объектов общественного питания</t>
  </si>
  <si>
    <t xml:space="preserve">Объектов торговли </t>
  </si>
  <si>
    <t>Объектов бытового обслуживания населения</t>
  </si>
  <si>
    <t>дома быта</t>
  </si>
  <si>
    <t>бани</t>
  </si>
  <si>
    <t>прочие</t>
  </si>
  <si>
    <t>Объектов коммунального хозяйства</t>
  </si>
  <si>
    <t>водопроводные сети</t>
  </si>
  <si>
    <t>канализационные сети</t>
  </si>
  <si>
    <t>тепловые сети</t>
  </si>
  <si>
    <t>газовые сети</t>
  </si>
  <si>
    <t xml:space="preserve">газифицировано квартир </t>
  </si>
  <si>
    <t>котельные</t>
  </si>
  <si>
    <t>мощность введенных котельных</t>
  </si>
  <si>
    <t>Гкал. час</t>
  </si>
  <si>
    <t>канализационные очистные сооружения</t>
  </si>
  <si>
    <t>полигоны твердых бытовых отходов</t>
  </si>
  <si>
    <t>проектная вместимость полигонов</t>
  </si>
  <si>
    <t xml:space="preserve">водозаборные очистные сооружения </t>
  </si>
  <si>
    <t>проектная мощность</t>
  </si>
  <si>
    <t>Количество малых и микропредприятий на конец года всего, в том числе по видам экономической деятельности</t>
  </si>
  <si>
    <t>обрабатывающие производства (хлеб, лес, товарно-пищевая, рыбная продукция)</t>
  </si>
  <si>
    <t>сельское хозяйство</t>
  </si>
  <si>
    <t>Численность работников, занятых на малых и микропредприятиях на конец года всего, в том числе по видам экономической деятельности</t>
  </si>
  <si>
    <t>Оборот субъектов малого предпринимательства</t>
  </si>
  <si>
    <t>Численность граждан (физических лиц), занимающихся индивидуальной предпринимательской деятельностью</t>
  </si>
  <si>
    <t>Число занятых (работающих) у граждан, занимающихся индивидуальной предпринимательской деятельностью</t>
  </si>
  <si>
    <t>Объем размещенного муниципального заказа у субъектов малого предпринимательства</t>
  </si>
  <si>
    <t>17. СЕЛЬСКОЕ ХОЗЯЙСТВО</t>
  </si>
  <si>
    <t>картофель</t>
  </si>
  <si>
    <t>овощи (открытого и закрытого грунта)</t>
  </si>
  <si>
    <t>в том числе коров</t>
  </si>
  <si>
    <t xml:space="preserve">Поголовье овец и коз </t>
  </si>
  <si>
    <t xml:space="preserve">Поголовье свиней </t>
  </si>
  <si>
    <t>Поголовье птицы</t>
  </si>
  <si>
    <t>Поголовье кроликов</t>
  </si>
  <si>
    <t>молоко</t>
  </si>
  <si>
    <t>яйца</t>
  </si>
  <si>
    <t>17.2. Личные подсобные хозяйства населения</t>
  </si>
  <si>
    <t xml:space="preserve">Поголовье крупнорогатого скота в личных подсобных хозяйствах,  всего </t>
  </si>
  <si>
    <t>маточное поголовье</t>
  </si>
  <si>
    <t>Поголовье оленей</t>
  </si>
  <si>
    <t xml:space="preserve"> мясо скота и птицы в живом весе </t>
  </si>
  <si>
    <t>тыс. шт</t>
  </si>
  <si>
    <t>Объем выданных субсидий на содержание маточного поголовья скота населением</t>
  </si>
  <si>
    <t>18. Традиционные виды деятельности</t>
  </si>
  <si>
    <t>Национальные общины, предприятия, занимающиеся традиционными видами деятельности</t>
  </si>
  <si>
    <t>в них количество работающих</t>
  </si>
  <si>
    <t>Вылов рыбы</t>
  </si>
  <si>
    <t>Заготовка дикоросов всего, в том числе</t>
  </si>
  <si>
    <t>грибов</t>
  </si>
  <si>
    <t>ягод</t>
  </si>
  <si>
    <t>орехов</t>
  </si>
  <si>
    <t>Родовые угодья</t>
  </si>
  <si>
    <t xml:space="preserve">количество человек, постоянно приживающих на родовых угодьях </t>
  </si>
  <si>
    <t>21. ПОВЫШЕНИЕ ЭФФЕКТИВНОСТИ МУНИЦИПАЛЬНОЙ СЛУЖБЫ</t>
  </si>
  <si>
    <t xml:space="preserve">Численность работников органов местного самоуправления, всего </t>
  </si>
  <si>
    <t>в том числе муниципальных служащих</t>
  </si>
  <si>
    <t>Расходы на содержание органов местного самоуправления</t>
  </si>
  <si>
    <t xml:space="preserve">Уровень образования работников органов местного самоуправления </t>
  </si>
  <si>
    <t>начальное</t>
  </si>
  <si>
    <t>среднее или среднее специальное</t>
  </si>
  <si>
    <t xml:space="preserve">высшее </t>
  </si>
  <si>
    <t>Количество выступлений в средствах массовой информации</t>
  </si>
  <si>
    <t>Количество публикаций в средствах массовой информации</t>
  </si>
  <si>
    <t>Количество обращений граждан в органы местного самоуправления всего, в том числе</t>
  </si>
  <si>
    <t>письменных</t>
  </si>
  <si>
    <t>на личных приемах</t>
  </si>
  <si>
    <t>22. ДЕЯТЕЛЬНОСТЬ ГЛАВ</t>
  </si>
  <si>
    <t>Больницы</t>
  </si>
  <si>
    <t>коек</t>
  </si>
  <si>
    <t>п. Сибирский</t>
  </si>
  <si>
    <t>с. Батово</t>
  </si>
  <si>
    <t>с. Реполово</t>
  </si>
  <si>
    <t>7.1 Культура</t>
  </si>
  <si>
    <t>Музыкальные школы (головное предприятие)</t>
  </si>
  <si>
    <t>учащихся на начало учебного года</t>
  </si>
  <si>
    <t>Музыкальные школы (отделения головного предприятия), в том числе</t>
  </si>
  <si>
    <t>музыкальные школы</t>
  </si>
  <si>
    <t>тыс.руб.</t>
  </si>
  <si>
    <t>7. ПОКАЗАТЕЛЯ ОТРАСЛЕЙ СОЦИАЛЬНОЙ ИНФРАСТРУКТУРЫ</t>
  </si>
  <si>
    <t>Телефонные станции</t>
  </si>
  <si>
    <t>монтируемая мощность телефонных станций</t>
  </si>
  <si>
    <t>используемая мощность телефонных станций</t>
  </si>
  <si>
    <t>количество таксофонов</t>
  </si>
  <si>
    <t>количество каналов связи</t>
  </si>
  <si>
    <t>Наличие подключений к сети интернет объектов социальной сферы</t>
  </si>
  <si>
    <t>Наличие подключений к сети интернет населения</t>
  </si>
  <si>
    <t xml:space="preserve">Объекты социально-культурной сферы за счет всех источников финансирования </t>
  </si>
  <si>
    <t>Дошкольные учреждения</t>
  </si>
  <si>
    <t>Общеобразовательные учреждения</t>
  </si>
  <si>
    <t>уч. мест</t>
  </si>
  <si>
    <t>Амбулаторно-поликлинические учреждения</t>
  </si>
  <si>
    <t>посещений в смену</t>
  </si>
  <si>
    <t>ФАП</t>
  </si>
  <si>
    <t>Дома культуры, клубы</t>
  </si>
  <si>
    <t>16. ИНФРАСТРУКТУРА МАЛОГО ПРЕДПРИНИМАТЕЛЬСТВА</t>
  </si>
  <si>
    <t>Средний размер месячной пенсии всех категорий пенсионеров, получающих пенсию на общих основаниях</t>
  </si>
  <si>
    <t>общественное питание</t>
  </si>
  <si>
    <t>платные услуги, в том числе бытовые</t>
  </si>
  <si>
    <t>операции с недвижимым имуществом</t>
  </si>
  <si>
    <t>Показатели</t>
  </si>
  <si>
    <t>Иные межбюджетные трансферты(0002020400000000000151)</t>
  </si>
  <si>
    <t>Мелкорозничная сеть</t>
  </si>
  <si>
    <t>торговая площадь, в том числе:</t>
  </si>
  <si>
    <t>Мощность по факту</t>
  </si>
  <si>
    <t>Мощность по проекту</t>
  </si>
  <si>
    <t>количество услуг</t>
  </si>
  <si>
    <t>16-18</t>
  </si>
  <si>
    <t>19</t>
  </si>
  <si>
    <t>- доходы, полученные в виде арендной платы на земел\уч( 02011105013100000120)</t>
  </si>
  <si>
    <t>в том числе по принадлежности кредитному учреждению (ОАО "Ханты-Мансийск банк" - 2)</t>
  </si>
  <si>
    <t>Общий объем капитальных вложений ( строительство, реконструкция) за счет средств бюджетов различного уровня</t>
  </si>
  <si>
    <t>Наличие автопавильонов, посадочных площадок</t>
  </si>
  <si>
    <t>предоставление прочих коммунальных, социальных и персональных услуг</t>
  </si>
  <si>
    <t>контроль</t>
  </si>
  <si>
    <t>Женщины cстарше трудоспособного возраста</t>
  </si>
  <si>
    <t>Численность пенсионеров,  получающих пенсию на общих основаниях</t>
  </si>
  <si>
    <t>Количество молодых семей</t>
  </si>
  <si>
    <t>в том числе неполные семьи (возраст каждого из супругов либо одного родителя в неполной семье не превышает 35 лет)</t>
  </si>
  <si>
    <t xml:space="preserve"> Численность занятого населения в экономике сельского поселения на постоянной основе на конец года всего , в том числе по видам экономической деятельности</t>
  </si>
  <si>
    <t xml:space="preserve">обрабатывающие производства (обработка древесины, производство изделий из дерева; выпуск хлеба и хлебобулочных изделий) всего, в том числе: </t>
  </si>
  <si>
    <t>обработка древесины производство изделий из дерева</t>
  </si>
  <si>
    <t xml:space="preserve"> выпуск хлеба и хлебобулочных изделий </t>
  </si>
  <si>
    <t>Дети работающие от центра занятости</t>
  </si>
  <si>
    <t>Численность занятого населения в городской местности</t>
  </si>
  <si>
    <t>Численность незанятого населения трудоспособного возраста  на конец года, в т.ч:</t>
  </si>
  <si>
    <t xml:space="preserve">численность граждан, зарегистрированных государственными службами занятости, из них: </t>
  </si>
  <si>
    <t>имеющие статус безработного</t>
  </si>
  <si>
    <t>инвалиды I  - II группы (кроме детей)</t>
  </si>
  <si>
    <t>инвалиды III группы (кроме детей)</t>
  </si>
  <si>
    <t>пансионеры, получающие пенсию на льготных условиях</t>
  </si>
  <si>
    <t>пансионеры, других категорий</t>
  </si>
  <si>
    <t>Структурные подразделения (филиалы) библиотек</t>
  </si>
  <si>
    <t xml:space="preserve">Занимаемая площадь библиотек с учетом структурных подразделений </t>
  </si>
  <si>
    <t>Численность работников библиотек с учетом структурных подразделений (филиалов)</t>
  </si>
  <si>
    <t>из них библиотечных работников</t>
  </si>
  <si>
    <t xml:space="preserve"> экз.</t>
  </si>
  <si>
    <t>Количество новых поступлений в библиотечный фонд за год</t>
  </si>
  <si>
    <t>Число посещений в год</t>
  </si>
  <si>
    <t>Численность работников домов культуры</t>
  </si>
  <si>
    <t>из них специалисты культурно-досуговой деятельности</t>
  </si>
  <si>
    <t>Численность работников клубных учреждений</t>
  </si>
  <si>
    <t>единиц год</t>
  </si>
  <si>
    <t>Численность работников музыкальных школ (головное предприятие)</t>
  </si>
  <si>
    <t>из них преподаватели</t>
  </si>
  <si>
    <t>Численность работников музыкальных школ (отделений головного предприятия)</t>
  </si>
  <si>
    <t>Места для богослужения, молитвы, вероисповедания, в том числе:</t>
  </si>
  <si>
    <t xml:space="preserve">8. ОБЕСПЕЧЕНИЕ СОЦИАЛЬНОЙ ПОДДЕРЖКИ И ЗАНЯТООСТИ НАСЕЛЕНИЯ </t>
  </si>
  <si>
    <t>Число отделений социального обслуживания на дому граждан пожилого возраста и инвалидов</t>
  </si>
  <si>
    <t>численность обслуживания</t>
  </si>
  <si>
    <t>пос\ мест</t>
  </si>
  <si>
    <t xml:space="preserve">под снос по ветхости и аварийности </t>
  </si>
  <si>
    <t xml:space="preserve">Ветхий и аварийный жилой фонд всего </t>
  </si>
  <si>
    <t>кв.м</t>
  </si>
  <si>
    <t>Ветхий  муниципальный  жилой фонд</t>
  </si>
  <si>
    <t>домов</t>
  </si>
  <si>
    <t>квартир</t>
  </si>
  <si>
    <t>доля ветхого муниципального жилого фонда в общем муниципальном жилом фонде</t>
  </si>
  <si>
    <t>Аварийный  муниципальный жилой фонд</t>
  </si>
  <si>
    <t>доля аварийного муниципального жилого фонда в общем муниципальном жилом фонде</t>
  </si>
  <si>
    <t>Объем финансирования мероприятий по благоустройству (фактические расходы раздела 0503) всего, в том числе:</t>
  </si>
  <si>
    <t>Содержание и обустройство улиц  (ремонт тротуаров, заборов, санитарная очистка улиц, уборка снега в т.ч пешеходных переходов) всего, в том числе:</t>
  </si>
  <si>
    <t xml:space="preserve">освещение улиц </t>
  </si>
  <si>
    <t>Обустройство, содержание мест отдыха (парков, стадионов, детских площадок и др.)</t>
  </si>
  <si>
    <t>ед\номеров</t>
  </si>
  <si>
    <t>Введено в действие за год в том числе:</t>
  </si>
  <si>
    <t xml:space="preserve">Жилья </t>
  </si>
  <si>
    <t>пог\ метров</t>
  </si>
  <si>
    <t xml:space="preserve">Прочие объекты </t>
  </si>
  <si>
    <t>19. Охрана и организация общественного порядка</t>
  </si>
  <si>
    <t>Количество несовершеннолетних граждан, состоящих на учете в комиссии по делам несовершеннолетних на конец года</t>
  </si>
  <si>
    <t xml:space="preserve">Количество семей, не обеспечивающих надлежащих условий для воспитания детей </t>
  </si>
  <si>
    <t>на конец 2014 года</t>
  </si>
  <si>
    <t>ПАСПОРТ СОЦИАЛЬНО-ЭКОНОМИЧЕСКОГО ПОЛОЖЕНИЯ сельского поселения Сибирский на 01.01.2016 за 2015 год.</t>
  </si>
  <si>
    <t>7.2 Физическая культура и спорт</t>
  </si>
  <si>
    <t>Спортивные сооружения</t>
  </si>
  <si>
    <t>единовременная пропускная способность</t>
  </si>
  <si>
    <t>Лыжная база</t>
  </si>
  <si>
    <t xml:space="preserve"> единовременная пропускная способность</t>
  </si>
  <si>
    <t>Плоскостные спортивные сооружения с учетом школьных спортивных площадок</t>
  </si>
  <si>
    <t>Баскетбольные площадки</t>
  </si>
  <si>
    <t>Волейбольные площадки</t>
  </si>
  <si>
    <t>Футбольное поле</t>
  </si>
  <si>
    <t>Футбольное поле для мини футбола</t>
  </si>
  <si>
    <t>Хоккейный корт</t>
  </si>
  <si>
    <t>Комплексная площадка</t>
  </si>
  <si>
    <t>Спортивные залы в т.ч:</t>
  </si>
  <si>
    <t>школьные спортивные залы, включая коррекционную школу</t>
  </si>
  <si>
    <t>Другие спортивные сооружения</t>
  </si>
  <si>
    <t>тренажерные залы</t>
  </si>
  <si>
    <t>гимнастические комнаты</t>
  </si>
  <si>
    <t>Количество секций во всех спортивных учреждениях (с учетом школ)</t>
  </si>
  <si>
    <t xml:space="preserve">Охват населения разными видами спорта от общей численности населения </t>
  </si>
  <si>
    <t>Численность тренерско-преподавательского состава, в том числе имеющих</t>
  </si>
  <si>
    <t>высшее образование</t>
  </si>
  <si>
    <t>среднее специальное образование</t>
  </si>
  <si>
    <t>Численность спортсменов-разрядников всего, в том числе</t>
  </si>
  <si>
    <t>штатных</t>
  </si>
  <si>
    <t>с. Батвово</t>
  </si>
  <si>
    <t>Всего по поселению</t>
  </si>
  <si>
    <t>Численность населения в возрасте от 3 до 79 лет, систематически занимающегося физической культурой и спортом, в том числе:</t>
  </si>
  <si>
    <t>дети возраста 6-17 лет</t>
  </si>
  <si>
    <t>в том числе по принадлежности кредитному учреждению (ОАО "Ханты-Мансийск банк" - 13)</t>
  </si>
  <si>
    <t>статистика</t>
  </si>
  <si>
    <t>лица, обучающихся с отрывом от производства (студенты)</t>
  </si>
  <si>
    <t>другие категории граждан не занятые трудовой деятельностью</t>
  </si>
  <si>
    <t>Плавательный бассейн</t>
  </si>
  <si>
    <t>Наличие платежных киосков</t>
  </si>
  <si>
    <t>в том числе по принадлежности кредитному учреждению (наименование кредитного учреждения)  (Сбербанк России)</t>
  </si>
  <si>
    <t>Общая площадь жилых помещений, оборудованная:</t>
  </si>
  <si>
    <t>Данные реестра жилого фонда, статического учета  1-жилфонд</t>
  </si>
  <si>
    <t>Данные реестра дрог, статического учета  3-ДГМО</t>
  </si>
  <si>
    <t xml:space="preserve">Личные подсобные хозяйства населения, всего </t>
  </si>
  <si>
    <t>в том числе имеющие скот</t>
  </si>
  <si>
    <t>Данные статистического учета формы приложение к форме № 14 - "Поголовье скота и птицы в хозяйствах населения" и "Сведения об уборке посевных площадей в хозяйствах населения"</t>
  </si>
  <si>
    <t xml:space="preserve">учитывать женщин с 18 лет до 49 лет и мужчин с 18 лет до 54 лет </t>
  </si>
  <si>
    <t>Данные статистики</t>
  </si>
  <si>
    <t>Дети до 16 лет</t>
  </si>
  <si>
    <t>Мужчины с выше 55 лет</t>
  </si>
  <si>
    <t>Женщины с выше 50 лет</t>
  </si>
  <si>
    <t>Контроль по занятости</t>
  </si>
  <si>
    <t>Население</t>
  </si>
  <si>
    <r>
      <t>число квартир муниципального жилого фонда</t>
    </r>
    <r>
      <rPr>
        <b/>
        <sz val="11"/>
        <rFont val="Times New Roman"/>
        <family val="1"/>
      </rPr>
      <t xml:space="preserve"> </t>
    </r>
  </si>
  <si>
    <t>общее количество птицы - петухи ( из расчета 1 петух на 10 куриц)* 15 дней (в месяц) *8 месяцев (4 месяца куры отдыхают)</t>
  </si>
  <si>
    <t>столовые при больницах</t>
  </si>
  <si>
    <t>Безвозмездные поступления всего, вт.ч: (00020000000000000000)</t>
  </si>
  <si>
    <t>отоплением</t>
  </si>
  <si>
    <t>газом  всего, в том числе</t>
  </si>
  <si>
    <t>сетевым газом</t>
  </si>
  <si>
    <t>сжиженным газом</t>
  </si>
  <si>
    <t>количество многоквартирных  домов</t>
  </si>
  <si>
    <t xml:space="preserve">общая площадь жилых квартир </t>
  </si>
  <si>
    <t xml:space="preserve">индивидуальное жилье </t>
  </si>
  <si>
    <t xml:space="preserve">общежития </t>
  </si>
  <si>
    <t xml:space="preserve">Объекты сельскохозяйственной отрасли  </t>
  </si>
  <si>
    <t xml:space="preserve">Спортивные учреждения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</si>
</sst>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#,##0.00_ ;\-#,##0.00\ "/>
    <numFmt numFmtId="178" formatCode="#,##0.0_ ;\-#,##0.0\ "/>
    <numFmt numFmtId="179" formatCode="[$-FC19]d\ mmmm\ yyyy\ &quot;г.&quot;"/>
    <numFmt numFmtId="180" formatCode="0.00000000"/>
    <numFmt numFmtId="181" formatCode="0.000000000"/>
    <numFmt numFmtId="182" formatCode="0.0000000"/>
    <numFmt numFmtId="183" formatCode="0.000000"/>
    <numFmt numFmtId="184" formatCode="0.00000"/>
  </numFmts>
  <fonts count="60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11"/>
      <color indexed="8"/>
      <name val="Times New Roman"/>
      <family val="1"/>
    </font>
    <font>
      <i/>
      <sz val="11"/>
      <color indexed="4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00B0F0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33" borderId="14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64" fontId="5" fillId="34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top"/>
    </xf>
    <xf numFmtId="0" fontId="5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164" fontId="4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64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 wrapText="1"/>
      <protection/>
    </xf>
    <xf numFmtId="3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/>
    </xf>
    <xf numFmtId="3" fontId="5" fillId="35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164" fontId="4" fillId="34" borderId="12" xfId="0" applyNumberFormat="1" applyFont="1" applyFill="1" applyBorder="1" applyAlignment="1" applyProtection="1">
      <alignment horizontal="center" vertical="center"/>
      <protection/>
    </xf>
    <xf numFmtId="0" fontId="5" fillId="4" borderId="12" xfId="0" applyFont="1" applyFill="1" applyBorder="1" applyAlignment="1" applyProtection="1">
      <alignment horizontal="right" vertical="center" wrapText="1"/>
      <protection/>
    </xf>
    <xf numFmtId="0" fontId="5" fillId="4" borderId="12" xfId="0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9" fontId="5" fillId="4" borderId="12" xfId="0" applyNumberFormat="1" applyFont="1" applyFill="1" applyBorder="1" applyAlignment="1" applyProtection="1">
      <alignment horizontal="right" vertical="center" wrapText="1"/>
      <protection/>
    </xf>
    <xf numFmtId="0" fontId="5" fillId="4" borderId="12" xfId="0" applyNumberFormat="1" applyFont="1" applyFill="1" applyBorder="1" applyAlignment="1" applyProtection="1">
      <alignment horizontal="right" vertical="center" wrapText="1"/>
      <protection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49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vertical="center"/>
      <protection locked="0"/>
    </xf>
    <xf numFmtId="3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9" fontId="5" fillId="0" borderId="12" xfId="60" applyFont="1" applyFill="1" applyBorder="1" applyAlignment="1" applyProtection="1">
      <alignment horizontal="center" vertical="center"/>
      <protection/>
    </xf>
    <xf numFmtId="3" fontId="5" fillId="36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3" fontId="52" fillId="0" borderId="0" xfId="0" applyNumberFormat="1" applyFont="1" applyBorder="1" applyAlignment="1" applyProtection="1">
      <alignment vertical="center"/>
      <protection locked="0"/>
    </xf>
    <xf numFmtId="3" fontId="54" fillId="0" borderId="0" xfId="0" applyNumberFormat="1" applyFont="1" applyBorder="1" applyAlignment="1" applyProtection="1">
      <alignment vertical="center"/>
      <protection locked="0"/>
    </xf>
    <xf numFmtId="3" fontId="55" fillId="0" borderId="0" xfId="0" applyNumberFormat="1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3" fontId="5" fillId="36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wrapText="1"/>
    </xf>
    <xf numFmtId="49" fontId="5" fillId="0" borderId="12" xfId="0" applyNumberFormat="1" applyFont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/>
      <protection locked="0"/>
    </xf>
    <xf numFmtId="165" fontId="5" fillId="0" borderId="12" xfId="0" applyNumberFormat="1" applyFont="1" applyBorder="1" applyAlignment="1" applyProtection="1">
      <alignment horizontal="center" vertical="center" wrapText="1"/>
      <protection/>
    </xf>
    <xf numFmtId="4" fontId="5" fillId="34" borderId="12" xfId="0" applyNumberFormat="1" applyFont="1" applyFill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33" borderId="12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5" fillId="36" borderId="12" xfId="0" applyNumberFormat="1" applyFont="1" applyFill="1" applyBorder="1" applyAlignment="1" applyProtection="1">
      <alignment horizontal="center"/>
      <protection locked="0"/>
    </xf>
    <xf numFmtId="4" fontId="5" fillId="36" borderId="12" xfId="0" applyNumberFormat="1" applyFont="1" applyFill="1" applyBorder="1" applyAlignment="1" applyProtection="1">
      <alignment horizontal="center" vertical="center"/>
      <protection/>
    </xf>
    <xf numFmtId="4" fontId="4" fillId="36" borderId="12" xfId="0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4" fontId="5" fillId="36" borderId="12" xfId="0" applyNumberFormat="1" applyFont="1" applyFill="1" applyBorder="1" applyAlignment="1" applyProtection="1">
      <alignment horizontal="center" vertical="center" wrapText="1"/>
      <protection/>
    </xf>
    <xf numFmtId="4" fontId="5" fillId="36" borderId="12" xfId="0" applyNumberFormat="1" applyFont="1" applyFill="1" applyBorder="1" applyAlignment="1" applyProtection="1">
      <alignment horizont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 locked="0"/>
    </xf>
    <xf numFmtId="4" fontId="5" fillId="34" borderId="12" xfId="0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 applyProtection="1">
      <alignment horizontal="left" vertical="center" wrapText="1"/>
      <protection/>
    </xf>
    <xf numFmtId="164" fontId="5" fillId="36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wrapText="1"/>
      <protection locked="0"/>
    </xf>
    <xf numFmtId="164" fontId="5" fillId="36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wrapText="1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4" fillId="33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7" fillId="0" borderId="12" xfId="0" applyFont="1" applyBorder="1" applyAlignment="1">
      <alignment horizontal="center" vertical="center"/>
    </xf>
    <xf numFmtId="164" fontId="5" fillId="33" borderId="12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64" fontId="5" fillId="36" borderId="12" xfId="0" applyNumberFormat="1" applyFont="1" applyFill="1" applyBorder="1" applyAlignment="1" applyProtection="1">
      <alignment horizontal="center"/>
      <protection/>
    </xf>
    <xf numFmtId="164" fontId="5" fillId="33" borderId="12" xfId="0" applyNumberFormat="1" applyFont="1" applyFill="1" applyBorder="1" applyAlignment="1" applyProtection="1">
      <alignment horizontal="center"/>
      <protection locked="0"/>
    </xf>
    <xf numFmtId="164" fontId="5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vertical="top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vertical="top" wrapText="1"/>
    </xf>
    <xf numFmtId="4" fontId="5" fillId="0" borderId="12" xfId="0" applyNumberFormat="1" applyFont="1" applyFill="1" applyBorder="1" applyAlignment="1" applyProtection="1">
      <alignment horizontal="center"/>
      <protection locked="0"/>
    </xf>
    <xf numFmtId="165" fontId="5" fillId="0" borderId="12" xfId="0" applyNumberFormat="1" applyFont="1" applyBorder="1" applyAlignment="1" applyProtection="1">
      <alignment horizontal="center" vertical="center"/>
      <protection locked="0"/>
    </xf>
    <xf numFmtId="164" fontId="5" fillId="33" borderId="12" xfId="0" applyNumberFormat="1" applyFont="1" applyFill="1" applyBorder="1" applyAlignment="1" applyProtection="1">
      <alignment horizontal="center" vertical="center"/>
      <protection/>
    </xf>
    <xf numFmtId="165" fontId="5" fillId="33" borderId="12" xfId="0" applyNumberFormat="1" applyFont="1" applyFill="1" applyBorder="1" applyAlignment="1" applyProtection="1">
      <alignment horizontal="center" vertical="center"/>
      <protection/>
    </xf>
    <xf numFmtId="164" fontId="5" fillId="37" borderId="12" xfId="0" applyNumberFormat="1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>
      <alignment vertical="top" wrapText="1"/>
    </xf>
    <xf numFmtId="0" fontId="52" fillId="0" borderId="21" xfId="0" applyFont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166" fontId="5" fillId="36" borderId="12" xfId="0" applyNumberFormat="1" applyFont="1" applyFill="1" applyBorder="1" applyAlignment="1" applyProtection="1">
      <alignment horizontal="center" vertical="center"/>
      <protection/>
    </xf>
    <xf numFmtId="164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wrapText="1"/>
    </xf>
    <xf numFmtId="164" fontId="5" fillId="34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wrapText="1"/>
    </xf>
    <xf numFmtId="3" fontId="5" fillId="36" borderId="17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3" fontId="5" fillId="36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7" xfId="0" applyFont="1" applyBorder="1" applyAlignment="1">
      <alignment vertical="top" wrapText="1"/>
    </xf>
    <xf numFmtId="164" fontId="5" fillId="36" borderId="17" xfId="0" applyNumberFormat="1" applyFont="1" applyFill="1" applyBorder="1" applyAlignment="1" applyProtection="1">
      <alignment horizontal="center" vertical="center"/>
      <protection/>
    </xf>
    <xf numFmtId="164" fontId="5" fillId="36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17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center" wrapText="1"/>
    </xf>
    <xf numFmtId="166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2" fillId="0" borderId="21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3" fontId="5" fillId="34" borderId="12" xfId="0" applyNumberFormat="1" applyFont="1" applyFill="1" applyBorder="1" applyAlignment="1" applyProtection="1">
      <alignment horizontal="center" vertical="center"/>
      <protection locked="0"/>
    </xf>
    <xf numFmtId="164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8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33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wrapText="1"/>
    </xf>
    <xf numFmtId="4" fontId="4" fillId="33" borderId="12" xfId="0" applyNumberFormat="1" applyFont="1" applyFill="1" applyBorder="1" applyAlignment="1" applyProtection="1">
      <alignment horizontal="center" wrapText="1"/>
      <protection locked="0"/>
    </xf>
    <xf numFmtId="3" fontId="5" fillId="39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164" fontId="9" fillId="0" borderId="12" xfId="0" applyNumberFormat="1" applyFont="1" applyBorder="1" applyAlignment="1" applyProtection="1">
      <alignment horizontal="center" vertical="center"/>
      <protection locked="0"/>
    </xf>
    <xf numFmtId="164" fontId="8" fillId="36" borderId="12" xfId="0" applyNumberFormat="1" applyFont="1" applyFill="1" applyBorder="1" applyAlignment="1" applyProtection="1">
      <alignment horizontal="center" vertical="center"/>
      <protection/>
    </xf>
    <xf numFmtId="4" fontId="8" fillId="36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34" borderId="17" xfId="0" applyNumberFormat="1" applyFont="1" applyFill="1" applyBorder="1" applyAlignment="1" applyProtection="1">
      <alignment horizontal="center" vertical="center" wrapText="1"/>
      <protection/>
    </xf>
    <xf numFmtId="3" fontId="5" fillId="36" borderId="12" xfId="0" applyNumberFormat="1" applyFont="1" applyFill="1" applyBorder="1" applyAlignment="1" applyProtection="1">
      <alignment horizontal="center"/>
      <protection locked="0"/>
    </xf>
    <xf numFmtId="164" fontId="4" fillId="4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3" fontId="4" fillId="4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0" fontId="4" fillId="41" borderId="23" xfId="0" applyFont="1" applyFill="1" applyBorder="1" applyAlignment="1" applyProtection="1">
      <alignment horizontal="center" vertical="center" wrapText="1"/>
      <protection/>
    </xf>
    <xf numFmtId="0" fontId="4" fillId="41" borderId="24" xfId="0" applyFont="1" applyFill="1" applyBorder="1" applyAlignment="1" applyProtection="1">
      <alignment horizontal="center" vertical="center" wrapText="1"/>
      <protection/>
    </xf>
    <xf numFmtId="0" fontId="4" fillId="10" borderId="25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5" xfId="0" applyFont="1" applyFill="1" applyBorder="1" applyAlignment="1" applyProtection="1">
      <alignment horizontal="center" vertical="center" wrapText="1"/>
      <protection/>
    </xf>
    <xf numFmtId="0" fontId="4" fillId="10" borderId="22" xfId="0" applyFont="1" applyFill="1" applyBorder="1" applyAlignment="1" applyProtection="1">
      <alignment horizontal="center" vertical="center" wrapText="1"/>
      <protection/>
    </xf>
    <xf numFmtId="49" fontId="4" fillId="41" borderId="25" xfId="0" applyNumberFormat="1" applyFont="1" applyFill="1" applyBorder="1" applyAlignment="1" applyProtection="1">
      <alignment horizontal="center" vertical="center"/>
      <protection/>
    </xf>
    <xf numFmtId="49" fontId="4" fillId="41" borderId="22" xfId="0" applyNumberFormat="1" applyFont="1" applyFill="1" applyBorder="1" applyAlignment="1" applyProtection="1">
      <alignment horizontal="center" vertical="center"/>
      <protection/>
    </xf>
    <xf numFmtId="0" fontId="4" fillId="41" borderId="25" xfId="0" applyFont="1" applyFill="1" applyBorder="1" applyAlignment="1" applyProtection="1">
      <alignment horizontal="center" vertical="center"/>
      <protection/>
    </xf>
    <xf numFmtId="0" fontId="4" fillId="41" borderId="22" xfId="0" applyFont="1" applyFill="1" applyBorder="1" applyAlignment="1" applyProtection="1">
      <alignment horizontal="center" vertical="center"/>
      <protection/>
    </xf>
    <xf numFmtId="0" fontId="4" fillId="16" borderId="23" xfId="0" applyFont="1" applyFill="1" applyBorder="1" applyAlignment="1">
      <alignment horizontal="center"/>
    </xf>
    <xf numFmtId="0" fontId="4" fillId="16" borderId="24" xfId="0" applyFont="1" applyFill="1" applyBorder="1" applyAlignment="1">
      <alignment horizontal="center"/>
    </xf>
    <xf numFmtId="0" fontId="4" fillId="16" borderId="25" xfId="0" applyFont="1" applyFill="1" applyBorder="1" applyAlignment="1">
      <alignment horizontal="center" vertical="center" wrapText="1"/>
    </xf>
    <xf numFmtId="0" fontId="4" fillId="16" borderId="22" xfId="0" applyFont="1" applyFill="1" applyBorder="1" applyAlignment="1">
      <alignment horizontal="center" vertical="center" wrapText="1"/>
    </xf>
    <xf numFmtId="0" fontId="4" fillId="41" borderId="25" xfId="0" applyFont="1" applyFill="1" applyBorder="1" applyAlignment="1" applyProtection="1">
      <alignment horizontal="center" vertical="center" wrapText="1"/>
      <protection/>
    </xf>
    <xf numFmtId="0" fontId="4" fillId="41" borderId="22" xfId="0" applyFont="1" applyFill="1" applyBorder="1" applyAlignment="1" applyProtection="1">
      <alignment horizontal="center" vertical="center" wrapText="1"/>
      <protection/>
    </xf>
    <xf numFmtId="49" fontId="4" fillId="41" borderId="25" xfId="0" applyNumberFormat="1" applyFont="1" applyFill="1" applyBorder="1" applyAlignment="1" applyProtection="1">
      <alignment horizontal="center" vertical="center" wrapText="1"/>
      <protection/>
    </xf>
    <xf numFmtId="49" fontId="4" fillId="41" borderId="22" xfId="0" applyNumberFormat="1" applyFont="1" applyFill="1" applyBorder="1" applyAlignment="1" applyProtection="1">
      <alignment horizontal="center" vertical="center" wrapText="1"/>
      <protection/>
    </xf>
    <xf numFmtId="0" fontId="4" fillId="10" borderId="25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7" fillId="0" borderId="21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/>
    </xf>
    <xf numFmtId="0" fontId="4" fillId="10" borderId="2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10" borderId="25" xfId="0" applyFont="1" applyFill="1" applyBorder="1" applyAlignment="1">
      <alignment horizontal="center" vertical="top"/>
    </xf>
    <xf numFmtId="0" fontId="4" fillId="10" borderId="22" xfId="0" applyFont="1" applyFill="1" applyBorder="1" applyAlignment="1">
      <alignment horizontal="center" vertical="top"/>
    </xf>
    <xf numFmtId="0" fontId="58" fillId="0" borderId="0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2" fillId="0" borderId="21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3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4" borderId="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164" fontId="5" fillId="34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704"/>
  <sheetViews>
    <sheetView tabSelected="1" zoomScaleSheetLayoutView="50" zoomScalePageLayoutView="0" workbookViewId="0" topLeftCell="A1">
      <pane ySplit="2" topLeftCell="A485" activePane="bottomLeft" state="frozen"/>
      <selection pane="topLeft" activeCell="A844" sqref="A844:A846"/>
      <selection pane="bottomLeft" activeCell="C491" sqref="C491"/>
    </sheetView>
  </sheetViews>
  <sheetFormatPr defaultColWidth="9.00390625" defaultRowHeight="12.75" outlineLevelRow="1"/>
  <cols>
    <col min="1" max="1" width="66.875" style="199" customWidth="1"/>
    <col min="2" max="2" width="14.125" style="200" customWidth="1"/>
    <col min="3" max="3" width="15.00390625" style="201" customWidth="1"/>
    <col min="4" max="4" width="14.125" style="202" customWidth="1"/>
    <col min="5" max="5" width="16.625" style="202" customWidth="1"/>
    <col min="6" max="6" width="15.75390625" style="202" customWidth="1"/>
    <col min="7" max="7" width="6.875" style="37" customWidth="1"/>
    <col min="8" max="10" width="5.875" style="37" customWidth="1"/>
    <col min="11" max="11" width="9.25390625" style="37" customWidth="1"/>
    <col min="12" max="21" width="5.875" style="37" customWidth="1"/>
    <col min="22" max="16384" width="9.125" style="37" customWidth="1"/>
  </cols>
  <sheetData>
    <row r="1" spans="1:6" ht="21" customHeight="1" outlineLevel="1">
      <c r="A1" s="267" t="s">
        <v>507</v>
      </c>
      <c r="B1" s="267"/>
      <c r="C1" s="267"/>
      <c r="D1" s="267"/>
      <c r="E1" s="267"/>
      <c r="F1" s="267"/>
    </row>
    <row r="2" spans="1:10" s="44" customFormat="1" ht="99.75" customHeight="1">
      <c r="A2" s="38" t="s">
        <v>434</v>
      </c>
      <c r="B2" s="39" t="s">
        <v>30</v>
      </c>
      <c r="C2" s="40" t="s">
        <v>13</v>
      </c>
      <c r="D2" s="41" t="s">
        <v>404</v>
      </c>
      <c r="E2" s="41" t="s">
        <v>405</v>
      </c>
      <c r="F2" s="42" t="s">
        <v>406</v>
      </c>
      <c r="G2" s="43" t="s">
        <v>533</v>
      </c>
      <c r="H2" s="43" t="s">
        <v>404</v>
      </c>
      <c r="I2" s="43" t="s">
        <v>532</v>
      </c>
      <c r="J2" s="43" t="s">
        <v>406</v>
      </c>
    </row>
    <row r="3" spans="1:6" s="45" customFormat="1" ht="15">
      <c r="A3" s="255" t="s">
        <v>194</v>
      </c>
      <c r="B3" s="256"/>
      <c r="C3" s="256"/>
      <c r="D3" s="256"/>
      <c r="E3" s="256"/>
      <c r="F3" s="256"/>
    </row>
    <row r="4" spans="1:7" s="45" customFormat="1" ht="36.75" customHeight="1">
      <c r="A4" s="46" t="s">
        <v>32</v>
      </c>
      <c r="B4" s="47" t="s">
        <v>31</v>
      </c>
      <c r="C4" s="48">
        <f>(C7+G7)/2</f>
        <v>1891.5</v>
      </c>
      <c r="D4" s="48">
        <f>(D7+H7)/2</f>
        <v>1047.5</v>
      </c>
      <c r="E4" s="48">
        <f>(E7+I7)/2</f>
        <v>557.5</v>
      </c>
      <c r="F4" s="48">
        <f>(F7+J7)/2</f>
        <v>286.5</v>
      </c>
      <c r="G4" s="49"/>
    </row>
    <row r="5" spans="1:6" ht="28.5">
      <c r="A5" s="50" t="s">
        <v>96</v>
      </c>
      <c r="B5" s="51" t="s">
        <v>31</v>
      </c>
      <c r="C5" s="87">
        <f>SUM(D5:F5)</f>
        <v>1977</v>
      </c>
      <c r="D5" s="53">
        <v>1092</v>
      </c>
      <c r="E5" s="82">
        <v>584</v>
      </c>
      <c r="F5" s="82">
        <v>301</v>
      </c>
    </row>
    <row r="6" spans="1:13" ht="23.25" customHeight="1">
      <c r="A6" s="54" t="s">
        <v>448</v>
      </c>
      <c r="B6" s="51" t="s">
        <v>31</v>
      </c>
      <c r="C6" s="87">
        <f>SUM(D6:F6)</f>
        <v>1946</v>
      </c>
      <c r="D6" s="55">
        <f>H7+D116+D119</f>
        <v>1079</v>
      </c>
      <c r="E6" s="55">
        <f>I7+E116+E119</f>
        <v>571</v>
      </c>
      <c r="F6" s="55">
        <f>J7+F116+F119</f>
        <v>296</v>
      </c>
      <c r="G6" s="56"/>
      <c r="H6" s="268"/>
      <c r="I6" s="268"/>
      <c r="J6" s="268"/>
      <c r="K6" s="268"/>
      <c r="L6" s="268"/>
      <c r="M6" s="268"/>
    </row>
    <row r="7" spans="1:12" s="45" customFormat="1" ht="36.75" customHeight="1">
      <c r="A7" s="50" t="s">
        <v>110</v>
      </c>
      <c r="B7" s="51" t="s">
        <v>31</v>
      </c>
      <c r="C7" s="87">
        <f aca="true" t="shared" si="0" ref="C7:C29">SUM(D7:F7)</f>
        <v>1946</v>
      </c>
      <c r="D7" s="6">
        <f>SUM(D8:D28)</f>
        <v>1079</v>
      </c>
      <c r="E7" s="6">
        <f>SUM(E8:E28)</f>
        <v>571</v>
      </c>
      <c r="F7" s="6">
        <f>SUM(F8:F28)</f>
        <v>296</v>
      </c>
      <c r="G7" s="57">
        <f>H7+I7+J7</f>
        <v>1837</v>
      </c>
      <c r="H7" s="58">
        <v>1016</v>
      </c>
      <c r="I7" s="58">
        <v>544</v>
      </c>
      <c r="J7" s="58">
        <v>277</v>
      </c>
      <c r="K7" s="59" t="s">
        <v>506</v>
      </c>
      <c r="L7" s="45" t="s">
        <v>537</v>
      </c>
    </row>
    <row r="8" spans="1:7" s="45" customFormat="1" ht="15">
      <c r="A8" s="60">
        <v>0</v>
      </c>
      <c r="B8" s="51" t="s">
        <v>31</v>
      </c>
      <c r="C8" s="87">
        <f t="shared" si="0"/>
        <v>34</v>
      </c>
      <c r="D8" s="61">
        <f aca="true" t="shared" si="1" ref="D8:F23">D36+D61</f>
        <v>23</v>
      </c>
      <c r="E8" s="61">
        <f t="shared" si="1"/>
        <v>8</v>
      </c>
      <c r="F8" s="61">
        <f t="shared" si="1"/>
        <v>3</v>
      </c>
      <c r="G8" s="45">
        <v>1837</v>
      </c>
    </row>
    <row r="9" spans="1:6" s="45" customFormat="1" ht="15">
      <c r="A9" s="60">
        <v>1</v>
      </c>
      <c r="B9" s="51" t="s">
        <v>31</v>
      </c>
      <c r="C9" s="87">
        <f t="shared" si="0"/>
        <v>32</v>
      </c>
      <c r="D9" s="61">
        <f t="shared" si="1"/>
        <v>21</v>
      </c>
      <c r="E9" s="61">
        <f t="shared" si="1"/>
        <v>6</v>
      </c>
      <c r="F9" s="61">
        <f t="shared" si="1"/>
        <v>5</v>
      </c>
    </row>
    <row r="10" spans="1:6" s="45" customFormat="1" ht="15">
      <c r="A10" s="60">
        <v>2</v>
      </c>
      <c r="B10" s="51" t="s">
        <v>31</v>
      </c>
      <c r="C10" s="87">
        <f t="shared" si="0"/>
        <v>27</v>
      </c>
      <c r="D10" s="61">
        <f t="shared" si="1"/>
        <v>16</v>
      </c>
      <c r="E10" s="61">
        <f t="shared" si="1"/>
        <v>7</v>
      </c>
      <c r="F10" s="61">
        <f t="shared" si="1"/>
        <v>4</v>
      </c>
    </row>
    <row r="11" spans="1:6" s="45" customFormat="1" ht="15">
      <c r="A11" s="62" t="s">
        <v>33</v>
      </c>
      <c r="B11" s="51" t="s">
        <v>31</v>
      </c>
      <c r="C11" s="87">
        <f t="shared" si="0"/>
        <v>85</v>
      </c>
      <c r="D11" s="61">
        <f t="shared" si="1"/>
        <v>52</v>
      </c>
      <c r="E11" s="61">
        <f t="shared" si="1"/>
        <v>19</v>
      </c>
      <c r="F11" s="61">
        <f t="shared" si="1"/>
        <v>14</v>
      </c>
    </row>
    <row r="12" spans="1:6" s="45" customFormat="1" ht="15">
      <c r="A12" s="60">
        <v>6</v>
      </c>
      <c r="B12" s="51" t="s">
        <v>31</v>
      </c>
      <c r="C12" s="87">
        <f t="shared" si="0"/>
        <v>26</v>
      </c>
      <c r="D12" s="61">
        <f t="shared" si="1"/>
        <v>17</v>
      </c>
      <c r="E12" s="61">
        <f t="shared" si="1"/>
        <v>7</v>
      </c>
      <c r="F12" s="61">
        <f t="shared" si="1"/>
        <v>2</v>
      </c>
    </row>
    <row r="13" spans="1:6" s="45" customFormat="1" ht="15">
      <c r="A13" s="63">
        <v>7</v>
      </c>
      <c r="B13" s="51" t="s">
        <v>31</v>
      </c>
      <c r="C13" s="87">
        <f t="shared" si="0"/>
        <v>31</v>
      </c>
      <c r="D13" s="61">
        <f t="shared" si="1"/>
        <v>21</v>
      </c>
      <c r="E13" s="61">
        <f t="shared" si="1"/>
        <v>7</v>
      </c>
      <c r="F13" s="61">
        <f t="shared" si="1"/>
        <v>3</v>
      </c>
    </row>
    <row r="14" spans="1:6" s="45" customFormat="1" ht="15">
      <c r="A14" s="62" t="s">
        <v>34</v>
      </c>
      <c r="B14" s="51" t="s">
        <v>31</v>
      </c>
      <c r="C14" s="87">
        <f t="shared" si="0"/>
        <v>134</v>
      </c>
      <c r="D14" s="61">
        <f t="shared" si="1"/>
        <v>85</v>
      </c>
      <c r="E14" s="61">
        <f t="shared" si="1"/>
        <v>25</v>
      </c>
      <c r="F14" s="61">
        <f t="shared" si="1"/>
        <v>24</v>
      </c>
    </row>
    <row r="15" spans="1:13" s="45" customFormat="1" ht="15">
      <c r="A15" s="62" t="s">
        <v>35</v>
      </c>
      <c r="B15" s="51" t="s">
        <v>31</v>
      </c>
      <c r="C15" s="87">
        <f t="shared" si="0"/>
        <v>45</v>
      </c>
      <c r="D15" s="61">
        <f t="shared" si="1"/>
        <v>21</v>
      </c>
      <c r="E15" s="61">
        <f t="shared" si="1"/>
        <v>15</v>
      </c>
      <c r="F15" s="61">
        <f t="shared" si="1"/>
        <v>9</v>
      </c>
      <c r="G15" s="64">
        <f>D8+D9+D10+D11+D12+D13+D14+D15</f>
        <v>256</v>
      </c>
      <c r="H15" s="64">
        <f>E8+E9+E10+E11+E12+E13+E14+E15</f>
        <v>94</v>
      </c>
      <c r="I15" s="64">
        <f>F8+F9+F10+F11+F12+F13+F14+F15</f>
        <v>64</v>
      </c>
      <c r="J15" s="284" t="s">
        <v>551</v>
      </c>
      <c r="K15" s="284"/>
      <c r="L15" s="284"/>
      <c r="M15" s="284"/>
    </row>
    <row r="16" spans="1:6" s="45" customFormat="1" ht="15">
      <c r="A16" s="65" t="s">
        <v>441</v>
      </c>
      <c r="B16" s="51" t="s">
        <v>31</v>
      </c>
      <c r="C16" s="87">
        <f t="shared" si="0"/>
        <v>49</v>
      </c>
      <c r="D16" s="61">
        <f t="shared" si="1"/>
        <v>27</v>
      </c>
      <c r="E16" s="61">
        <f t="shared" si="1"/>
        <v>12</v>
      </c>
      <c r="F16" s="61">
        <f t="shared" si="1"/>
        <v>10</v>
      </c>
    </row>
    <row r="17" spans="1:6" s="45" customFormat="1" ht="15">
      <c r="A17" s="65" t="s">
        <v>442</v>
      </c>
      <c r="B17" s="51" t="s">
        <v>31</v>
      </c>
      <c r="C17" s="87">
        <f t="shared" si="0"/>
        <v>16</v>
      </c>
      <c r="D17" s="61">
        <f t="shared" si="1"/>
        <v>8</v>
      </c>
      <c r="E17" s="61">
        <f t="shared" si="1"/>
        <v>7</v>
      </c>
      <c r="F17" s="61">
        <f t="shared" si="1"/>
        <v>1</v>
      </c>
    </row>
    <row r="18" spans="1:6" s="45" customFormat="1" ht="15">
      <c r="A18" s="62" t="s">
        <v>36</v>
      </c>
      <c r="B18" s="51" t="s">
        <v>31</v>
      </c>
      <c r="C18" s="87">
        <f t="shared" si="0"/>
        <v>93</v>
      </c>
      <c r="D18" s="61">
        <f t="shared" si="1"/>
        <v>52</v>
      </c>
      <c r="E18" s="61">
        <f t="shared" si="1"/>
        <v>26</v>
      </c>
      <c r="F18" s="61">
        <f t="shared" si="1"/>
        <v>15</v>
      </c>
    </row>
    <row r="19" spans="1:6" s="45" customFormat="1" ht="15">
      <c r="A19" s="62" t="s">
        <v>37</v>
      </c>
      <c r="B19" s="51" t="s">
        <v>31</v>
      </c>
      <c r="C19" s="87">
        <f t="shared" si="0"/>
        <v>189</v>
      </c>
      <c r="D19" s="61">
        <f t="shared" si="1"/>
        <v>110</v>
      </c>
      <c r="E19" s="61">
        <f t="shared" si="1"/>
        <v>57</v>
      </c>
      <c r="F19" s="61">
        <f t="shared" si="1"/>
        <v>22</v>
      </c>
    </row>
    <row r="20" spans="1:6" s="45" customFormat="1" ht="15">
      <c r="A20" s="62" t="s">
        <v>38</v>
      </c>
      <c r="B20" s="51" t="s">
        <v>31</v>
      </c>
      <c r="C20" s="87">
        <f t="shared" si="0"/>
        <v>193</v>
      </c>
      <c r="D20" s="61">
        <f t="shared" si="1"/>
        <v>98</v>
      </c>
      <c r="E20" s="61">
        <f t="shared" si="1"/>
        <v>58</v>
      </c>
      <c r="F20" s="61">
        <f t="shared" si="1"/>
        <v>37</v>
      </c>
    </row>
    <row r="21" spans="1:6" s="45" customFormat="1" ht="15">
      <c r="A21" s="62" t="s">
        <v>39</v>
      </c>
      <c r="B21" s="51" t="s">
        <v>31</v>
      </c>
      <c r="C21" s="87">
        <f t="shared" si="0"/>
        <v>198</v>
      </c>
      <c r="D21" s="61">
        <f t="shared" si="1"/>
        <v>99</v>
      </c>
      <c r="E21" s="61">
        <f t="shared" si="1"/>
        <v>67</v>
      </c>
      <c r="F21" s="61">
        <f t="shared" si="1"/>
        <v>32</v>
      </c>
    </row>
    <row r="22" spans="1:6" s="45" customFormat="1" ht="15">
      <c r="A22" s="62" t="s">
        <v>40</v>
      </c>
      <c r="B22" s="51" t="s">
        <v>31</v>
      </c>
      <c r="C22" s="87">
        <f t="shared" si="0"/>
        <v>209</v>
      </c>
      <c r="D22" s="61">
        <f>D50+D75</f>
        <v>95</v>
      </c>
      <c r="E22" s="61">
        <f t="shared" si="1"/>
        <v>78</v>
      </c>
      <c r="F22" s="61">
        <f t="shared" si="1"/>
        <v>36</v>
      </c>
    </row>
    <row r="23" spans="1:6" s="45" customFormat="1" ht="15">
      <c r="A23" s="62" t="s">
        <v>41</v>
      </c>
      <c r="B23" s="51" t="s">
        <v>31</v>
      </c>
      <c r="C23" s="87">
        <f t="shared" si="0"/>
        <v>154</v>
      </c>
      <c r="D23" s="61">
        <f>D51+D76</f>
        <v>82</v>
      </c>
      <c r="E23" s="61">
        <f t="shared" si="1"/>
        <v>59</v>
      </c>
      <c r="F23" s="61">
        <f t="shared" si="1"/>
        <v>13</v>
      </c>
    </row>
    <row r="24" spans="1:6" s="45" customFormat="1" ht="15">
      <c r="A24" s="62" t="s">
        <v>42</v>
      </c>
      <c r="B24" s="51" t="s">
        <v>31</v>
      </c>
      <c r="C24" s="87">
        <f t="shared" si="0"/>
        <v>121</v>
      </c>
      <c r="D24" s="61">
        <f>D52+D77</f>
        <v>69</v>
      </c>
      <c r="E24" s="61">
        <f aca="true" t="shared" si="2" ref="D24:F29">E52+E77</f>
        <v>33</v>
      </c>
      <c r="F24" s="61">
        <f t="shared" si="2"/>
        <v>19</v>
      </c>
    </row>
    <row r="25" spans="1:6" s="45" customFormat="1" ht="15">
      <c r="A25" s="62" t="s">
        <v>43</v>
      </c>
      <c r="B25" s="51" t="s">
        <v>31</v>
      </c>
      <c r="C25" s="87">
        <f t="shared" si="0"/>
        <v>111</v>
      </c>
      <c r="D25" s="61">
        <f>D53+D78</f>
        <v>55</v>
      </c>
      <c r="E25" s="61">
        <f t="shared" si="2"/>
        <v>35</v>
      </c>
      <c r="F25" s="61">
        <f t="shared" si="2"/>
        <v>21</v>
      </c>
    </row>
    <row r="26" spans="1:6" s="45" customFormat="1" ht="15">
      <c r="A26" s="62" t="s">
        <v>44</v>
      </c>
      <c r="B26" s="51" t="s">
        <v>31</v>
      </c>
      <c r="C26" s="87">
        <f t="shared" si="0"/>
        <v>85</v>
      </c>
      <c r="D26" s="61">
        <f t="shared" si="2"/>
        <v>57</v>
      </c>
      <c r="E26" s="61">
        <f t="shared" si="2"/>
        <v>16</v>
      </c>
      <c r="F26" s="61">
        <f t="shared" si="2"/>
        <v>12</v>
      </c>
    </row>
    <row r="27" spans="1:6" s="45" customFormat="1" ht="15">
      <c r="A27" s="62" t="s">
        <v>45</v>
      </c>
      <c r="B27" s="51" t="s">
        <v>31</v>
      </c>
      <c r="C27" s="87">
        <f t="shared" si="0"/>
        <v>47</v>
      </c>
      <c r="D27" s="61">
        <f t="shared" si="2"/>
        <v>28</v>
      </c>
      <c r="E27" s="61">
        <f t="shared" si="2"/>
        <v>15</v>
      </c>
      <c r="F27" s="61">
        <f t="shared" si="2"/>
        <v>4</v>
      </c>
    </row>
    <row r="28" spans="1:6" s="45" customFormat="1" ht="15">
      <c r="A28" s="62" t="s">
        <v>46</v>
      </c>
      <c r="B28" s="51" t="s">
        <v>31</v>
      </c>
      <c r="C28" s="87">
        <f t="shared" si="0"/>
        <v>67</v>
      </c>
      <c r="D28" s="61">
        <f t="shared" si="2"/>
        <v>43</v>
      </c>
      <c r="E28" s="61">
        <f t="shared" si="2"/>
        <v>14</v>
      </c>
      <c r="F28" s="61">
        <f t="shared" si="2"/>
        <v>10</v>
      </c>
    </row>
    <row r="29" spans="1:6" s="45" customFormat="1" ht="32.25" customHeight="1">
      <c r="A29" s="66" t="s">
        <v>107</v>
      </c>
      <c r="B29" s="51" t="s">
        <v>31</v>
      </c>
      <c r="C29" s="87">
        <f t="shared" si="0"/>
        <v>414</v>
      </c>
      <c r="D29" s="209">
        <f t="shared" si="2"/>
        <v>256</v>
      </c>
      <c r="E29" s="209">
        <f t="shared" si="2"/>
        <v>94</v>
      </c>
      <c r="F29" s="209">
        <f t="shared" si="2"/>
        <v>64</v>
      </c>
    </row>
    <row r="30" spans="1:6" s="45" customFormat="1" ht="17.25" customHeight="1">
      <c r="A30" s="67" t="s">
        <v>111</v>
      </c>
      <c r="B30" s="51" t="s">
        <v>47</v>
      </c>
      <c r="C30" s="8">
        <f>C29/C7*100</f>
        <v>21.274409044193217</v>
      </c>
      <c r="D30" s="23">
        <f>D29/D7*100</f>
        <v>23.725671918443002</v>
      </c>
      <c r="E30" s="23">
        <f>E29/E7*100</f>
        <v>16.46234676007005</v>
      </c>
      <c r="F30" s="23">
        <f>F29/F7*100</f>
        <v>21.62162162162162</v>
      </c>
    </row>
    <row r="31" spans="1:6" s="45" customFormat="1" ht="30" customHeight="1">
      <c r="A31" s="66" t="s">
        <v>108</v>
      </c>
      <c r="B31" s="51" t="s">
        <v>31</v>
      </c>
      <c r="C31" s="87">
        <f>SUM(D31:F31)</f>
        <v>1284</v>
      </c>
      <c r="D31" s="209">
        <f>D58+D83</f>
        <v>669</v>
      </c>
      <c r="E31" s="209">
        <f>E58+E83</f>
        <v>419</v>
      </c>
      <c r="F31" s="209">
        <f>F58+F83</f>
        <v>196</v>
      </c>
    </row>
    <row r="32" spans="1:6" s="45" customFormat="1" ht="15">
      <c r="A32" s="67" t="s">
        <v>112</v>
      </c>
      <c r="B32" s="51" t="s">
        <v>47</v>
      </c>
      <c r="C32" s="23">
        <f>C31/C7*100</f>
        <v>65.98150051387461</v>
      </c>
      <c r="D32" s="23">
        <f>D31/D7*100</f>
        <v>62.00185356811863</v>
      </c>
      <c r="E32" s="23">
        <f>E31/E7*100</f>
        <v>73.38003502626971</v>
      </c>
      <c r="F32" s="23">
        <f>F31/F7*100</f>
        <v>66.21621621621621</v>
      </c>
    </row>
    <row r="33" spans="1:6" s="45" customFormat="1" ht="33.75" customHeight="1">
      <c r="A33" s="66" t="s">
        <v>109</v>
      </c>
      <c r="B33" s="51" t="s">
        <v>31</v>
      </c>
      <c r="C33" s="87">
        <f>SUM(D33:F33)</f>
        <v>248</v>
      </c>
      <c r="D33" s="209">
        <f>D59+D84</f>
        <v>154</v>
      </c>
      <c r="E33" s="209">
        <f>E59+E84</f>
        <v>58</v>
      </c>
      <c r="F33" s="209">
        <f>F59+F84</f>
        <v>36</v>
      </c>
    </row>
    <row r="34" spans="1:6" s="45" customFormat="1" ht="15">
      <c r="A34" s="67" t="s">
        <v>113</v>
      </c>
      <c r="B34" s="51" t="s">
        <v>47</v>
      </c>
      <c r="C34" s="23">
        <f>C33/C7*100</f>
        <v>12.744090441932169</v>
      </c>
      <c r="D34" s="23">
        <f>D33/D7*100</f>
        <v>14.272474513438368</v>
      </c>
      <c r="E34" s="23">
        <f>E33/E7*100</f>
        <v>10.157618213660244</v>
      </c>
      <c r="F34" s="23">
        <f>F33/F7*100</f>
        <v>12.162162162162163</v>
      </c>
    </row>
    <row r="35" spans="1:6" s="45" customFormat="1" ht="15">
      <c r="A35" s="50" t="s">
        <v>114</v>
      </c>
      <c r="B35" s="51" t="s">
        <v>31</v>
      </c>
      <c r="C35" s="48">
        <f aca="true" t="shared" si="3" ref="C35:C73">SUM(D35:F35)</f>
        <v>1104</v>
      </c>
      <c r="D35" s="6">
        <f>SUM(D36:D56)</f>
        <v>585</v>
      </c>
      <c r="E35" s="6">
        <f>SUM(E36:E56)</f>
        <v>346</v>
      </c>
      <c r="F35" s="6">
        <f>SUM(F36:F56)</f>
        <v>173</v>
      </c>
    </row>
    <row r="36" spans="1:6" s="72" customFormat="1" ht="15">
      <c r="A36" s="69">
        <v>0</v>
      </c>
      <c r="B36" s="70" t="s">
        <v>31</v>
      </c>
      <c r="C36" s="211">
        <f t="shared" si="3"/>
        <v>13</v>
      </c>
      <c r="D36" s="71">
        <v>8</v>
      </c>
      <c r="E36" s="71">
        <v>2</v>
      </c>
      <c r="F36" s="71">
        <v>3</v>
      </c>
    </row>
    <row r="37" spans="1:6" s="72" customFormat="1" ht="15">
      <c r="A37" s="69">
        <v>1</v>
      </c>
      <c r="B37" s="70" t="s">
        <v>31</v>
      </c>
      <c r="C37" s="211">
        <f t="shared" si="3"/>
        <v>10</v>
      </c>
      <c r="D37" s="71">
        <v>7</v>
      </c>
      <c r="E37" s="71">
        <v>1</v>
      </c>
      <c r="F37" s="71">
        <v>2</v>
      </c>
    </row>
    <row r="38" spans="1:6" s="72" customFormat="1" ht="15">
      <c r="A38" s="69">
        <v>2</v>
      </c>
      <c r="B38" s="70" t="s">
        <v>31</v>
      </c>
      <c r="C38" s="211">
        <f t="shared" si="3"/>
        <v>12</v>
      </c>
      <c r="D38" s="71">
        <v>8</v>
      </c>
      <c r="E38" s="71">
        <v>1</v>
      </c>
      <c r="F38" s="71">
        <v>3</v>
      </c>
    </row>
    <row r="39" spans="1:6" s="72" customFormat="1" ht="15">
      <c r="A39" s="73" t="s">
        <v>33</v>
      </c>
      <c r="B39" s="70" t="s">
        <v>31</v>
      </c>
      <c r="C39" s="211">
        <f t="shared" si="3"/>
        <v>47</v>
      </c>
      <c r="D39" s="71">
        <v>28</v>
      </c>
      <c r="E39" s="71">
        <v>11</v>
      </c>
      <c r="F39" s="71">
        <v>8</v>
      </c>
    </row>
    <row r="40" spans="1:6" s="72" customFormat="1" ht="15">
      <c r="A40" s="69">
        <v>6</v>
      </c>
      <c r="B40" s="70" t="s">
        <v>31</v>
      </c>
      <c r="C40" s="211">
        <f t="shared" si="3"/>
        <v>13</v>
      </c>
      <c r="D40" s="71">
        <v>7</v>
      </c>
      <c r="E40" s="71">
        <v>4</v>
      </c>
      <c r="F40" s="71">
        <v>2</v>
      </c>
    </row>
    <row r="41" spans="1:6" s="72" customFormat="1" ht="15">
      <c r="A41" s="74">
        <v>7</v>
      </c>
      <c r="B41" s="70" t="s">
        <v>31</v>
      </c>
      <c r="C41" s="211">
        <f t="shared" si="3"/>
        <v>16</v>
      </c>
      <c r="D41" s="71">
        <v>10</v>
      </c>
      <c r="E41" s="71">
        <v>4</v>
      </c>
      <c r="F41" s="71">
        <v>2</v>
      </c>
    </row>
    <row r="42" spans="1:6" s="72" customFormat="1" ht="15">
      <c r="A42" s="73" t="s">
        <v>34</v>
      </c>
      <c r="B42" s="70" t="s">
        <v>31</v>
      </c>
      <c r="C42" s="211">
        <f t="shared" si="3"/>
        <v>71</v>
      </c>
      <c r="D42" s="71">
        <v>47</v>
      </c>
      <c r="E42" s="71">
        <v>13</v>
      </c>
      <c r="F42" s="71">
        <v>11</v>
      </c>
    </row>
    <row r="43" spans="1:8" s="72" customFormat="1" ht="15">
      <c r="A43" s="73" t="s">
        <v>35</v>
      </c>
      <c r="B43" s="70" t="s">
        <v>31</v>
      </c>
      <c r="C43" s="211">
        <f t="shared" si="3"/>
        <v>20</v>
      </c>
      <c r="D43" s="71">
        <v>12</v>
      </c>
      <c r="E43" s="71">
        <v>5</v>
      </c>
      <c r="F43" s="71">
        <v>3</v>
      </c>
      <c r="H43" s="75"/>
    </row>
    <row r="44" spans="1:11" s="45" customFormat="1" ht="15">
      <c r="A44" s="65" t="s">
        <v>441</v>
      </c>
      <c r="B44" s="51" t="s">
        <v>31</v>
      </c>
      <c r="C44" s="87">
        <f t="shared" si="3"/>
        <v>25</v>
      </c>
      <c r="D44" s="71">
        <v>14</v>
      </c>
      <c r="E44" s="71">
        <v>5</v>
      </c>
      <c r="F44" s="71">
        <v>6</v>
      </c>
      <c r="H44" s="76"/>
      <c r="I44" s="76"/>
      <c r="J44" s="76"/>
      <c r="K44" s="76"/>
    </row>
    <row r="45" spans="1:6" s="45" customFormat="1" ht="15">
      <c r="A45" s="65" t="s">
        <v>442</v>
      </c>
      <c r="B45" s="51" t="s">
        <v>31</v>
      </c>
      <c r="C45" s="87">
        <f t="shared" si="3"/>
        <v>7</v>
      </c>
      <c r="D45" s="53">
        <v>4</v>
      </c>
      <c r="E45" s="53">
        <v>3</v>
      </c>
      <c r="F45" s="53">
        <v>0</v>
      </c>
    </row>
    <row r="46" spans="1:6" s="45" customFormat="1" ht="15">
      <c r="A46" s="62" t="s">
        <v>36</v>
      </c>
      <c r="B46" s="51" t="s">
        <v>31</v>
      </c>
      <c r="C46" s="87">
        <f t="shared" si="3"/>
        <v>43</v>
      </c>
      <c r="D46" s="53">
        <v>24</v>
      </c>
      <c r="E46" s="53">
        <v>12</v>
      </c>
      <c r="F46" s="53">
        <v>7</v>
      </c>
    </row>
    <row r="47" spans="1:6" s="45" customFormat="1" ht="15">
      <c r="A47" s="62" t="s">
        <v>37</v>
      </c>
      <c r="B47" s="51" t="s">
        <v>31</v>
      </c>
      <c r="C47" s="87">
        <f t="shared" si="3"/>
        <v>102</v>
      </c>
      <c r="D47" s="53">
        <v>55</v>
      </c>
      <c r="E47" s="53">
        <v>36</v>
      </c>
      <c r="F47" s="53">
        <v>11</v>
      </c>
    </row>
    <row r="48" spans="1:6" s="45" customFormat="1" ht="15">
      <c r="A48" s="62" t="s">
        <v>38</v>
      </c>
      <c r="B48" s="51" t="s">
        <v>31</v>
      </c>
      <c r="C48" s="87">
        <f t="shared" si="3"/>
        <v>127</v>
      </c>
      <c r="D48" s="53">
        <v>61</v>
      </c>
      <c r="E48" s="53">
        <v>38</v>
      </c>
      <c r="F48" s="53">
        <v>28</v>
      </c>
    </row>
    <row r="49" spans="1:6" s="45" customFormat="1" ht="15">
      <c r="A49" s="62" t="s">
        <v>39</v>
      </c>
      <c r="B49" s="51" t="s">
        <v>31</v>
      </c>
      <c r="C49" s="87">
        <f t="shared" si="3"/>
        <v>153</v>
      </c>
      <c r="D49" s="53">
        <v>76</v>
      </c>
      <c r="E49" s="53">
        <v>56</v>
      </c>
      <c r="F49" s="53">
        <v>21</v>
      </c>
    </row>
    <row r="50" spans="1:6" s="45" customFormat="1" ht="15">
      <c r="A50" s="62" t="s">
        <v>40</v>
      </c>
      <c r="B50" s="51" t="s">
        <v>31</v>
      </c>
      <c r="C50" s="87">
        <f t="shared" si="3"/>
        <v>153</v>
      </c>
      <c r="D50" s="53">
        <v>69</v>
      </c>
      <c r="E50" s="53">
        <v>54</v>
      </c>
      <c r="F50" s="53">
        <v>30</v>
      </c>
    </row>
    <row r="51" spans="1:6" s="45" customFormat="1" ht="15">
      <c r="A51" s="62" t="s">
        <v>41</v>
      </c>
      <c r="B51" s="51" t="s">
        <v>31</v>
      </c>
      <c r="C51" s="87">
        <f t="shared" si="3"/>
        <v>98</v>
      </c>
      <c r="D51" s="53">
        <v>44</v>
      </c>
      <c r="E51" s="53">
        <v>47</v>
      </c>
      <c r="F51" s="53">
        <v>7</v>
      </c>
    </row>
    <row r="52" spans="1:6" s="78" customFormat="1" ht="15">
      <c r="A52" s="77" t="s">
        <v>42</v>
      </c>
      <c r="B52" s="47" t="s">
        <v>31</v>
      </c>
      <c r="C52" s="87">
        <f t="shared" si="3"/>
        <v>56</v>
      </c>
      <c r="D52" s="71">
        <v>34</v>
      </c>
      <c r="E52" s="71">
        <v>12</v>
      </c>
      <c r="F52" s="71">
        <v>10</v>
      </c>
    </row>
    <row r="53" spans="1:14" s="72" customFormat="1" ht="15.75" customHeight="1">
      <c r="A53" s="73" t="s">
        <v>43</v>
      </c>
      <c r="B53" s="70" t="s">
        <v>31</v>
      </c>
      <c r="C53" s="87">
        <f t="shared" si="3"/>
        <v>62</v>
      </c>
      <c r="D53" s="71">
        <v>29</v>
      </c>
      <c r="E53" s="71">
        <v>22</v>
      </c>
      <c r="F53" s="71">
        <v>11</v>
      </c>
      <c r="G53" s="79">
        <f>D53+D54+D55+D56</f>
        <v>77</v>
      </c>
      <c r="H53" s="79">
        <f>E53+E54+E55+E56</f>
        <v>42</v>
      </c>
      <c r="I53" s="79">
        <f>F53+F54+F55+F56</f>
        <v>19</v>
      </c>
      <c r="J53" s="285" t="s">
        <v>552</v>
      </c>
      <c r="K53" s="285"/>
      <c r="L53" s="285"/>
      <c r="M53" s="285"/>
      <c r="N53" s="285"/>
    </row>
    <row r="54" spans="1:6" s="72" customFormat="1" ht="15">
      <c r="A54" s="73" t="s">
        <v>44</v>
      </c>
      <c r="B54" s="70" t="s">
        <v>31</v>
      </c>
      <c r="C54" s="211">
        <f t="shared" si="3"/>
        <v>40</v>
      </c>
      <c r="D54" s="71">
        <v>26</v>
      </c>
      <c r="E54" s="71">
        <v>7</v>
      </c>
      <c r="F54" s="71">
        <v>7</v>
      </c>
    </row>
    <row r="55" spans="1:6" s="72" customFormat="1" ht="15">
      <c r="A55" s="73" t="s">
        <v>45</v>
      </c>
      <c r="B55" s="70" t="s">
        <v>31</v>
      </c>
      <c r="C55" s="211">
        <f t="shared" si="3"/>
        <v>22</v>
      </c>
      <c r="D55" s="71">
        <v>12</v>
      </c>
      <c r="E55" s="71">
        <v>9</v>
      </c>
      <c r="F55" s="71">
        <v>1</v>
      </c>
    </row>
    <row r="56" spans="1:6" s="72" customFormat="1" ht="15">
      <c r="A56" s="73" t="s">
        <v>46</v>
      </c>
      <c r="B56" s="70" t="s">
        <v>31</v>
      </c>
      <c r="C56" s="211">
        <f t="shared" si="3"/>
        <v>14</v>
      </c>
      <c r="D56" s="71">
        <v>10</v>
      </c>
      <c r="E56" s="71">
        <v>4</v>
      </c>
      <c r="F56" s="71">
        <v>0</v>
      </c>
    </row>
    <row r="57" spans="1:6" s="45" customFormat="1" ht="15">
      <c r="A57" s="67" t="s">
        <v>115</v>
      </c>
      <c r="B57" s="51" t="s">
        <v>31</v>
      </c>
      <c r="C57" s="87">
        <f t="shared" si="3"/>
        <v>202</v>
      </c>
      <c r="D57" s="8">
        <f>D36+D37+D38+D39+D40+D41+D42+D43</f>
        <v>127</v>
      </c>
      <c r="E57" s="8">
        <f>E36+E37+E38+E39+E40+E41+E42+E43</f>
        <v>41</v>
      </c>
      <c r="F57" s="8">
        <f>F36+F37+F38+F39+F40+F41+F42+F43</f>
        <v>34</v>
      </c>
    </row>
    <row r="58" spans="1:6" s="45" customFormat="1" ht="15">
      <c r="A58" s="67" t="s">
        <v>116</v>
      </c>
      <c r="B58" s="51" t="s">
        <v>31</v>
      </c>
      <c r="C58" s="87">
        <f t="shared" si="3"/>
        <v>826</v>
      </c>
      <c r="D58" s="8">
        <f>D44+D45+D46+D47+D48+D49+D50+D51+D52+D53</f>
        <v>410</v>
      </c>
      <c r="E58" s="8">
        <f>E44+E45+E46+E47+E48+E49+E50+E51+E52+E53</f>
        <v>285</v>
      </c>
      <c r="F58" s="8">
        <f>F44+F45+F46+F47+F48+F49+F50+F51+F52+F53</f>
        <v>131</v>
      </c>
    </row>
    <row r="59" spans="1:6" s="45" customFormat="1" ht="15">
      <c r="A59" s="67" t="s">
        <v>163</v>
      </c>
      <c r="B59" s="51" t="s">
        <v>31</v>
      </c>
      <c r="C59" s="87">
        <f t="shared" si="3"/>
        <v>76</v>
      </c>
      <c r="D59" s="8">
        <f>D54+D55+D56</f>
        <v>48</v>
      </c>
      <c r="E59" s="8">
        <f>E54+E55+E56</f>
        <v>20</v>
      </c>
      <c r="F59" s="8">
        <f>F54+F55+F56</f>
        <v>8</v>
      </c>
    </row>
    <row r="60" spans="1:6" s="45" customFormat="1" ht="15">
      <c r="A60" s="50" t="s">
        <v>117</v>
      </c>
      <c r="B60" s="80" t="s">
        <v>31</v>
      </c>
      <c r="C60" s="48">
        <f t="shared" si="3"/>
        <v>842</v>
      </c>
      <c r="D60" s="6">
        <f>SUM(D61:D81)</f>
        <v>494</v>
      </c>
      <c r="E60" s="6">
        <f>SUM(E61:E81)</f>
        <v>225</v>
      </c>
      <c r="F60" s="6">
        <f>SUM(F61:F81)</f>
        <v>123</v>
      </c>
    </row>
    <row r="61" spans="1:6" s="45" customFormat="1" ht="15">
      <c r="A61" s="60">
        <v>0</v>
      </c>
      <c r="B61" s="51" t="s">
        <v>31</v>
      </c>
      <c r="C61" s="87">
        <f t="shared" si="3"/>
        <v>21</v>
      </c>
      <c r="D61" s="53">
        <v>15</v>
      </c>
      <c r="E61" s="53">
        <v>6</v>
      </c>
      <c r="F61" s="53">
        <v>0</v>
      </c>
    </row>
    <row r="62" spans="1:6" s="45" customFormat="1" ht="15">
      <c r="A62" s="60">
        <v>1</v>
      </c>
      <c r="B62" s="51" t="s">
        <v>31</v>
      </c>
      <c r="C62" s="87">
        <f t="shared" si="3"/>
        <v>22</v>
      </c>
      <c r="D62" s="53">
        <v>14</v>
      </c>
      <c r="E62" s="53">
        <v>5</v>
      </c>
      <c r="F62" s="53">
        <v>3</v>
      </c>
    </row>
    <row r="63" spans="1:6" s="45" customFormat="1" ht="15">
      <c r="A63" s="60">
        <v>2</v>
      </c>
      <c r="B63" s="51" t="s">
        <v>31</v>
      </c>
      <c r="C63" s="87">
        <f t="shared" si="3"/>
        <v>15</v>
      </c>
      <c r="D63" s="53">
        <v>8</v>
      </c>
      <c r="E63" s="53">
        <v>6</v>
      </c>
      <c r="F63" s="53">
        <v>1</v>
      </c>
    </row>
    <row r="64" spans="1:6" s="45" customFormat="1" ht="15">
      <c r="A64" s="62" t="s">
        <v>33</v>
      </c>
      <c r="B64" s="51" t="s">
        <v>31</v>
      </c>
      <c r="C64" s="87">
        <f t="shared" si="3"/>
        <v>38</v>
      </c>
      <c r="D64" s="53">
        <v>24</v>
      </c>
      <c r="E64" s="53">
        <v>8</v>
      </c>
      <c r="F64" s="53">
        <v>6</v>
      </c>
    </row>
    <row r="65" spans="1:13" s="45" customFormat="1" ht="15">
      <c r="A65" s="60">
        <v>6</v>
      </c>
      <c r="B65" s="51" t="s">
        <v>31</v>
      </c>
      <c r="C65" s="87">
        <f t="shared" si="3"/>
        <v>13</v>
      </c>
      <c r="D65" s="53">
        <v>10</v>
      </c>
      <c r="E65" s="53">
        <v>3</v>
      </c>
      <c r="F65" s="53">
        <v>0</v>
      </c>
      <c r="M65" s="81"/>
    </row>
    <row r="66" spans="1:13" s="45" customFormat="1" ht="15">
      <c r="A66" s="63">
        <v>7</v>
      </c>
      <c r="B66" s="51" t="s">
        <v>31</v>
      </c>
      <c r="C66" s="87">
        <f t="shared" si="3"/>
        <v>15</v>
      </c>
      <c r="D66" s="53">
        <v>11</v>
      </c>
      <c r="E66" s="53">
        <v>3</v>
      </c>
      <c r="F66" s="53">
        <v>1</v>
      </c>
      <c r="M66" s="81"/>
    </row>
    <row r="67" spans="1:13" s="45" customFormat="1" ht="15">
      <c r="A67" s="62" t="s">
        <v>34</v>
      </c>
      <c r="B67" s="51" t="s">
        <v>31</v>
      </c>
      <c r="C67" s="87">
        <f t="shared" si="3"/>
        <v>63</v>
      </c>
      <c r="D67" s="53">
        <v>38</v>
      </c>
      <c r="E67" s="53">
        <v>12</v>
      </c>
      <c r="F67" s="53">
        <v>13</v>
      </c>
      <c r="M67" s="81"/>
    </row>
    <row r="68" spans="1:13" s="45" customFormat="1" ht="15">
      <c r="A68" s="62" t="s">
        <v>35</v>
      </c>
      <c r="B68" s="51" t="s">
        <v>31</v>
      </c>
      <c r="C68" s="87">
        <f t="shared" si="3"/>
        <v>25</v>
      </c>
      <c r="D68" s="53">
        <v>9</v>
      </c>
      <c r="E68" s="53">
        <v>10</v>
      </c>
      <c r="F68" s="53">
        <v>6</v>
      </c>
      <c r="M68" s="81"/>
    </row>
    <row r="69" spans="1:13" s="45" customFormat="1" ht="15">
      <c r="A69" s="65" t="s">
        <v>441</v>
      </c>
      <c r="B69" s="51" t="s">
        <v>31</v>
      </c>
      <c r="C69" s="87">
        <f t="shared" si="3"/>
        <v>24</v>
      </c>
      <c r="D69" s="53">
        <v>13</v>
      </c>
      <c r="E69" s="53">
        <v>7</v>
      </c>
      <c r="F69" s="53">
        <v>4</v>
      </c>
      <c r="M69" s="81"/>
    </row>
    <row r="70" spans="1:13" s="45" customFormat="1" ht="15">
      <c r="A70" s="65" t="s">
        <v>442</v>
      </c>
      <c r="B70" s="51" t="s">
        <v>31</v>
      </c>
      <c r="C70" s="87">
        <f t="shared" si="3"/>
        <v>9</v>
      </c>
      <c r="D70" s="53">
        <v>4</v>
      </c>
      <c r="E70" s="53">
        <v>4</v>
      </c>
      <c r="F70" s="53">
        <v>1</v>
      </c>
      <c r="M70" s="81"/>
    </row>
    <row r="71" spans="1:13" s="45" customFormat="1" ht="15">
      <c r="A71" s="62" t="s">
        <v>36</v>
      </c>
      <c r="B71" s="51" t="s">
        <v>31</v>
      </c>
      <c r="C71" s="87">
        <f t="shared" si="3"/>
        <v>50</v>
      </c>
      <c r="D71" s="53">
        <v>28</v>
      </c>
      <c r="E71" s="53">
        <v>14</v>
      </c>
      <c r="F71" s="53">
        <v>8</v>
      </c>
      <c r="M71" s="81"/>
    </row>
    <row r="72" spans="1:13" s="45" customFormat="1" ht="15">
      <c r="A72" s="62" t="s">
        <v>37</v>
      </c>
      <c r="B72" s="51" t="s">
        <v>31</v>
      </c>
      <c r="C72" s="87">
        <f t="shared" si="3"/>
        <v>87</v>
      </c>
      <c r="D72" s="53">
        <v>55</v>
      </c>
      <c r="E72" s="53">
        <v>21</v>
      </c>
      <c r="F72" s="53">
        <v>11</v>
      </c>
      <c r="M72" s="81"/>
    </row>
    <row r="73" spans="1:13" s="45" customFormat="1" ht="15">
      <c r="A73" s="62" t="s">
        <v>38</v>
      </c>
      <c r="B73" s="51" t="s">
        <v>31</v>
      </c>
      <c r="C73" s="87">
        <f t="shared" si="3"/>
        <v>66</v>
      </c>
      <c r="D73" s="53">
        <v>37</v>
      </c>
      <c r="E73" s="53">
        <v>20</v>
      </c>
      <c r="F73" s="53">
        <v>9</v>
      </c>
      <c r="M73" s="81"/>
    </row>
    <row r="74" spans="1:13" s="45" customFormat="1" ht="15">
      <c r="A74" s="62" t="s">
        <v>39</v>
      </c>
      <c r="B74" s="51" t="s">
        <v>31</v>
      </c>
      <c r="C74" s="87">
        <v>44</v>
      </c>
      <c r="D74" s="53">
        <v>23</v>
      </c>
      <c r="E74" s="53">
        <v>11</v>
      </c>
      <c r="F74" s="53">
        <v>11</v>
      </c>
      <c r="M74" s="81"/>
    </row>
    <row r="75" spans="1:13" s="45" customFormat="1" ht="15">
      <c r="A75" s="62" t="s">
        <v>40</v>
      </c>
      <c r="B75" s="51" t="s">
        <v>31</v>
      </c>
      <c r="C75" s="87">
        <f aca="true" t="shared" si="4" ref="C75:C94">SUM(D75:F75)</f>
        <v>56</v>
      </c>
      <c r="D75" s="53">
        <v>26</v>
      </c>
      <c r="E75" s="53">
        <v>24</v>
      </c>
      <c r="F75" s="53">
        <v>6</v>
      </c>
      <c r="M75" s="81"/>
    </row>
    <row r="76" spans="1:13" s="45" customFormat="1" ht="15">
      <c r="A76" s="62" t="s">
        <v>41</v>
      </c>
      <c r="B76" s="51" t="s">
        <v>31</v>
      </c>
      <c r="C76" s="87">
        <f t="shared" si="4"/>
        <v>56</v>
      </c>
      <c r="D76" s="53">
        <v>38</v>
      </c>
      <c r="E76" s="53">
        <v>12</v>
      </c>
      <c r="F76" s="53">
        <v>6</v>
      </c>
      <c r="M76" s="81"/>
    </row>
    <row r="77" spans="1:15" s="45" customFormat="1" ht="15">
      <c r="A77" s="62" t="s">
        <v>42</v>
      </c>
      <c r="B77" s="51" t="s">
        <v>31</v>
      </c>
      <c r="C77" s="87">
        <f t="shared" si="4"/>
        <v>65</v>
      </c>
      <c r="D77" s="53">
        <v>35</v>
      </c>
      <c r="E77" s="53">
        <v>21</v>
      </c>
      <c r="F77" s="53">
        <v>9</v>
      </c>
      <c r="G77" s="64">
        <f>D77+D78+D79+D80+D81</f>
        <v>141</v>
      </c>
      <c r="H77" s="64">
        <f>E77+E78+E79+E80+E81</f>
        <v>59</v>
      </c>
      <c r="I77" s="64">
        <f>F77+F78+F79+F80+F81</f>
        <v>37</v>
      </c>
      <c r="J77" s="288" t="s">
        <v>553</v>
      </c>
      <c r="K77" s="288"/>
      <c r="L77" s="288"/>
      <c r="M77" s="288"/>
      <c r="N77" s="288"/>
      <c r="O77" s="288"/>
    </row>
    <row r="78" spans="1:13" s="45" customFormat="1" ht="15">
      <c r="A78" s="62" t="s">
        <v>43</v>
      </c>
      <c r="B78" s="51" t="s">
        <v>31</v>
      </c>
      <c r="C78" s="87">
        <f t="shared" si="4"/>
        <v>49</v>
      </c>
      <c r="D78" s="53">
        <v>26</v>
      </c>
      <c r="E78" s="53">
        <v>13</v>
      </c>
      <c r="F78" s="53">
        <v>10</v>
      </c>
      <c r="M78" s="81"/>
    </row>
    <row r="79" spans="1:13" s="45" customFormat="1" ht="14.25" customHeight="1">
      <c r="A79" s="62" t="s">
        <v>44</v>
      </c>
      <c r="B79" s="51" t="s">
        <v>31</v>
      </c>
      <c r="C79" s="87">
        <f t="shared" si="4"/>
        <v>45</v>
      </c>
      <c r="D79" s="53">
        <v>31</v>
      </c>
      <c r="E79" s="53">
        <v>9</v>
      </c>
      <c r="F79" s="53">
        <v>5</v>
      </c>
      <c r="M79" s="81"/>
    </row>
    <row r="80" spans="1:13" s="45" customFormat="1" ht="15.75" customHeight="1">
      <c r="A80" s="62" t="s">
        <v>45</v>
      </c>
      <c r="B80" s="51" t="s">
        <v>31</v>
      </c>
      <c r="C80" s="87">
        <f t="shared" si="4"/>
        <v>25</v>
      </c>
      <c r="D80" s="53">
        <v>16</v>
      </c>
      <c r="E80" s="53">
        <v>6</v>
      </c>
      <c r="F80" s="53">
        <v>3</v>
      </c>
      <c r="M80" s="81"/>
    </row>
    <row r="81" spans="1:13" s="45" customFormat="1" ht="15.75" customHeight="1">
      <c r="A81" s="62" t="s">
        <v>46</v>
      </c>
      <c r="B81" s="51" t="s">
        <v>31</v>
      </c>
      <c r="C81" s="87">
        <f t="shared" si="4"/>
        <v>53</v>
      </c>
      <c r="D81" s="53">
        <v>33</v>
      </c>
      <c r="E81" s="53">
        <v>10</v>
      </c>
      <c r="F81" s="53">
        <v>10</v>
      </c>
      <c r="M81" s="81"/>
    </row>
    <row r="82" spans="1:6" s="45" customFormat="1" ht="15.75" customHeight="1">
      <c r="A82" s="67" t="s">
        <v>118</v>
      </c>
      <c r="B82" s="51" t="s">
        <v>31</v>
      </c>
      <c r="C82" s="87">
        <f t="shared" si="4"/>
        <v>212</v>
      </c>
      <c r="D82" s="8">
        <f>D61+D62+D63+D64+D65+D66+D67+D68</f>
        <v>129</v>
      </c>
      <c r="E82" s="8">
        <f>E61+E62+E63+E64+E65+E66+E67+E68</f>
        <v>53</v>
      </c>
      <c r="F82" s="8">
        <f>F61+F62+F63+F64+F65+F66+F67+F68</f>
        <v>30</v>
      </c>
    </row>
    <row r="83" spans="1:6" s="45" customFormat="1" ht="15.75" customHeight="1">
      <c r="A83" s="67" t="s">
        <v>119</v>
      </c>
      <c r="B83" s="51" t="s">
        <v>31</v>
      </c>
      <c r="C83" s="87">
        <f t="shared" si="4"/>
        <v>458</v>
      </c>
      <c r="D83" s="8">
        <f>D69+D70+D71+D72+D73+D74+D75+D76+D77</f>
        <v>259</v>
      </c>
      <c r="E83" s="8">
        <f>E69+E70+E71+E72+E73+E74+E75+E76+E77</f>
        <v>134</v>
      </c>
      <c r="F83" s="8">
        <f>F69+F70+F71+F72+F73+F74+F75+F76+F77</f>
        <v>65</v>
      </c>
    </row>
    <row r="84" spans="1:6" s="45" customFormat="1" ht="15.75" customHeight="1">
      <c r="A84" s="67" t="s">
        <v>449</v>
      </c>
      <c r="B84" s="51" t="s">
        <v>31</v>
      </c>
      <c r="C84" s="87">
        <f t="shared" si="4"/>
        <v>172</v>
      </c>
      <c r="D84" s="8">
        <f>D78+D79+D80+D81</f>
        <v>106</v>
      </c>
      <c r="E84" s="8">
        <f>E78+E79+E80+E81</f>
        <v>38</v>
      </c>
      <c r="F84" s="8">
        <f>F78+F79+F80+F81</f>
        <v>28</v>
      </c>
    </row>
    <row r="85" spans="1:6" s="45" customFormat="1" ht="33" customHeight="1">
      <c r="A85" s="1" t="s">
        <v>450</v>
      </c>
      <c r="B85" s="51" t="s">
        <v>31</v>
      </c>
      <c r="C85" s="48">
        <f t="shared" si="4"/>
        <v>355</v>
      </c>
      <c r="D85" s="6">
        <f>D86+D87</f>
        <v>198</v>
      </c>
      <c r="E85" s="6">
        <f>E86+E87</f>
        <v>101</v>
      </c>
      <c r="F85" s="6">
        <f>F86+F87</f>
        <v>56</v>
      </c>
    </row>
    <row r="86" spans="1:6" s="45" customFormat="1" ht="18" customHeight="1">
      <c r="A86" s="67" t="s">
        <v>120</v>
      </c>
      <c r="B86" s="51" t="s">
        <v>31</v>
      </c>
      <c r="C86" s="87">
        <f t="shared" si="4"/>
        <v>78</v>
      </c>
      <c r="D86" s="82">
        <v>35</v>
      </c>
      <c r="E86" s="53">
        <v>32</v>
      </c>
      <c r="F86" s="53">
        <v>11</v>
      </c>
    </row>
    <row r="87" spans="1:6" s="45" customFormat="1" ht="18" customHeight="1">
      <c r="A87" s="67" t="s">
        <v>121</v>
      </c>
      <c r="B87" s="51" t="s">
        <v>31</v>
      </c>
      <c r="C87" s="87">
        <f t="shared" si="4"/>
        <v>277</v>
      </c>
      <c r="D87" s="53">
        <v>163</v>
      </c>
      <c r="E87" s="53">
        <v>69</v>
      </c>
      <c r="F87" s="53">
        <v>45</v>
      </c>
    </row>
    <row r="88" spans="1:6" s="45" customFormat="1" ht="18" customHeight="1">
      <c r="A88" s="83" t="s">
        <v>88</v>
      </c>
      <c r="B88" s="84" t="s">
        <v>31</v>
      </c>
      <c r="C88" s="48">
        <f t="shared" si="4"/>
        <v>1530</v>
      </c>
      <c r="D88" s="6">
        <f>SUM(D89:D94)</f>
        <v>835</v>
      </c>
      <c r="E88" s="6">
        <f>SUM(E89:E94)</f>
        <v>482</v>
      </c>
      <c r="F88" s="6">
        <f>SUM(F89:F94)</f>
        <v>213</v>
      </c>
    </row>
    <row r="89" spans="1:6" s="45" customFormat="1" ht="18" customHeight="1">
      <c r="A89" s="85" t="s">
        <v>122</v>
      </c>
      <c r="B89" s="84" t="s">
        <v>31</v>
      </c>
      <c r="C89" s="87">
        <f t="shared" si="4"/>
        <v>162</v>
      </c>
      <c r="D89" s="53">
        <v>115</v>
      </c>
      <c r="E89" s="53">
        <v>29</v>
      </c>
      <c r="F89" s="53">
        <v>18</v>
      </c>
    </row>
    <row r="90" spans="1:6" s="45" customFormat="1" ht="18" customHeight="1">
      <c r="A90" s="85" t="s">
        <v>123</v>
      </c>
      <c r="B90" s="84" t="s">
        <v>31</v>
      </c>
      <c r="C90" s="87">
        <f t="shared" si="4"/>
        <v>17</v>
      </c>
      <c r="D90" s="53">
        <v>13</v>
      </c>
      <c r="E90" s="53">
        <v>3</v>
      </c>
      <c r="F90" s="53">
        <v>1</v>
      </c>
    </row>
    <row r="91" spans="1:6" s="45" customFormat="1" ht="18" customHeight="1">
      <c r="A91" s="85" t="s">
        <v>124</v>
      </c>
      <c r="B91" s="84" t="s">
        <v>31</v>
      </c>
      <c r="C91" s="87">
        <f t="shared" si="4"/>
        <v>625</v>
      </c>
      <c r="D91" s="53">
        <v>309</v>
      </c>
      <c r="E91" s="53">
        <v>246</v>
      </c>
      <c r="F91" s="53">
        <v>70</v>
      </c>
    </row>
    <row r="92" spans="1:6" s="45" customFormat="1" ht="18" customHeight="1">
      <c r="A92" s="85" t="s">
        <v>125</v>
      </c>
      <c r="B92" s="84" t="s">
        <v>31</v>
      </c>
      <c r="C92" s="87">
        <f t="shared" si="4"/>
        <v>613</v>
      </c>
      <c r="D92" s="53">
        <v>353</v>
      </c>
      <c r="E92" s="53">
        <v>161</v>
      </c>
      <c r="F92" s="53">
        <v>99</v>
      </c>
    </row>
    <row r="93" spans="1:6" s="45" customFormat="1" ht="18" customHeight="1">
      <c r="A93" s="85" t="s">
        <v>126</v>
      </c>
      <c r="B93" s="84" t="s">
        <v>31</v>
      </c>
      <c r="C93" s="87">
        <f t="shared" si="4"/>
        <v>73</v>
      </c>
      <c r="D93" s="53">
        <v>30</v>
      </c>
      <c r="E93" s="53">
        <v>29</v>
      </c>
      <c r="F93" s="53">
        <v>14</v>
      </c>
    </row>
    <row r="94" spans="1:6" s="45" customFormat="1" ht="18" customHeight="1">
      <c r="A94" s="85" t="s">
        <v>127</v>
      </c>
      <c r="B94" s="84" t="s">
        <v>31</v>
      </c>
      <c r="C94" s="87">
        <f t="shared" si="4"/>
        <v>40</v>
      </c>
      <c r="D94" s="53">
        <v>15</v>
      </c>
      <c r="E94" s="53">
        <v>14</v>
      </c>
      <c r="F94" s="53">
        <v>11</v>
      </c>
    </row>
    <row r="95" spans="1:6" s="45" customFormat="1" ht="18" customHeight="1">
      <c r="A95" s="83" t="s">
        <v>89</v>
      </c>
      <c r="B95" s="84"/>
      <c r="C95" s="212" t="b">
        <f>(C89+C90+C91+C92+C93+C94)=C88</f>
        <v>1</v>
      </c>
      <c r="D95" s="212" t="b">
        <f>(D89+D90+D91+D92+D93+D94)=D88</f>
        <v>1</v>
      </c>
      <c r="E95" s="212" t="b">
        <f>(E89+E90+E91+E92+E93+E94)=E88</f>
        <v>1</v>
      </c>
      <c r="F95" s="212" t="b">
        <f>(F89+F90+F91+F92+F93+F94)=F88</f>
        <v>1</v>
      </c>
    </row>
    <row r="96" spans="1:6" s="45" customFormat="1" ht="18" customHeight="1">
      <c r="A96" s="85" t="s">
        <v>122</v>
      </c>
      <c r="B96" s="84" t="s">
        <v>47</v>
      </c>
      <c r="C96" s="8">
        <f>C89/C88*100</f>
        <v>10.588235294117647</v>
      </c>
      <c r="D96" s="8">
        <f>D89/D88*100</f>
        <v>13.77245508982036</v>
      </c>
      <c r="E96" s="8">
        <f>E89/E88*100</f>
        <v>6.016597510373444</v>
      </c>
      <c r="F96" s="8">
        <f>F89/F88*100</f>
        <v>8.450704225352112</v>
      </c>
    </row>
    <row r="97" spans="1:6" s="45" customFormat="1" ht="15">
      <c r="A97" s="85" t="s">
        <v>123</v>
      </c>
      <c r="B97" s="84" t="s">
        <v>47</v>
      </c>
      <c r="C97" s="8">
        <f>C90/C88*100</f>
        <v>1.1111111111111112</v>
      </c>
      <c r="D97" s="8">
        <f>D90/D88*100</f>
        <v>1.5568862275449102</v>
      </c>
      <c r="E97" s="8">
        <f>E90/E88*100</f>
        <v>0.6224066390041494</v>
      </c>
      <c r="F97" s="8">
        <f>F90/F88*100</f>
        <v>0.4694835680751174</v>
      </c>
    </row>
    <row r="98" spans="1:6" s="45" customFormat="1" ht="15">
      <c r="A98" s="85" t="s">
        <v>124</v>
      </c>
      <c r="B98" s="84" t="s">
        <v>47</v>
      </c>
      <c r="C98" s="8">
        <f>C91/C88*100</f>
        <v>40.849673202614376</v>
      </c>
      <c r="D98" s="8">
        <f>D91/D88*100</f>
        <v>37.0059880239521</v>
      </c>
      <c r="E98" s="8">
        <f>E91/E88*100</f>
        <v>51.037344398340245</v>
      </c>
      <c r="F98" s="8">
        <f>F91/F88*100</f>
        <v>32.863849765258216</v>
      </c>
    </row>
    <row r="99" spans="1:6" s="45" customFormat="1" ht="15">
      <c r="A99" s="85" t="s">
        <v>125</v>
      </c>
      <c r="B99" s="84" t="s">
        <v>47</v>
      </c>
      <c r="C99" s="8">
        <f>C92/C88*100</f>
        <v>40.06535947712418</v>
      </c>
      <c r="D99" s="8">
        <f>D92/D88*100</f>
        <v>42.27544910179641</v>
      </c>
      <c r="E99" s="8">
        <f>E92/E88*100</f>
        <v>33.40248962655601</v>
      </c>
      <c r="F99" s="8">
        <f>F92/F88*100</f>
        <v>46.478873239436616</v>
      </c>
    </row>
    <row r="100" spans="1:6" s="45" customFormat="1" ht="15">
      <c r="A100" s="85" t="s">
        <v>126</v>
      </c>
      <c r="B100" s="84" t="s">
        <v>47</v>
      </c>
      <c r="C100" s="8">
        <f>C93/C88*100</f>
        <v>4.771241830065359</v>
      </c>
      <c r="D100" s="8">
        <f>D93/D88*100</f>
        <v>3.592814371257485</v>
      </c>
      <c r="E100" s="8">
        <f>E93/E88*100</f>
        <v>6.016597510373444</v>
      </c>
      <c r="F100" s="8">
        <f>F93/F88*100</f>
        <v>6.572769953051644</v>
      </c>
    </row>
    <row r="101" spans="1:6" s="45" customFormat="1" ht="15">
      <c r="A101" s="85" t="s">
        <v>127</v>
      </c>
      <c r="B101" s="84" t="s">
        <v>47</v>
      </c>
      <c r="C101" s="8">
        <f>C94/C88*100</f>
        <v>2.6143790849673203</v>
      </c>
      <c r="D101" s="8">
        <f>D94/D88*100</f>
        <v>1.7964071856287425</v>
      </c>
      <c r="E101" s="8">
        <f>E94/E88*100</f>
        <v>2.904564315352697</v>
      </c>
      <c r="F101" s="8">
        <f>F94/F88*100</f>
        <v>5.164319248826291</v>
      </c>
    </row>
    <row r="102" spans="1:6" s="45" customFormat="1" ht="15">
      <c r="A102" s="2" t="s">
        <v>128</v>
      </c>
      <c r="B102" s="3" t="s">
        <v>48</v>
      </c>
      <c r="C102" s="48">
        <f aca="true" t="shared" si="5" ref="C102:C116">SUM(D102:F102)</f>
        <v>508</v>
      </c>
      <c r="D102" s="213">
        <v>321</v>
      </c>
      <c r="E102" s="213">
        <v>127</v>
      </c>
      <c r="F102" s="213">
        <v>60</v>
      </c>
    </row>
    <row r="103" spans="1:6" s="45" customFormat="1" ht="15">
      <c r="A103" s="4" t="s">
        <v>49</v>
      </c>
      <c r="B103" s="3" t="s">
        <v>31</v>
      </c>
      <c r="C103" s="87">
        <f t="shared" si="5"/>
        <v>452</v>
      </c>
      <c r="D103" s="53">
        <v>277</v>
      </c>
      <c r="E103" s="53">
        <v>103</v>
      </c>
      <c r="F103" s="53">
        <v>72</v>
      </c>
    </row>
    <row r="104" spans="1:6" s="45" customFormat="1" ht="15">
      <c r="A104" s="5" t="s">
        <v>129</v>
      </c>
      <c r="B104" s="3" t="s">
        <v>48</v>
      </c>
      <c r="C104" s="48">
        <f t="shared" si="5"/>
        <v>46</v>
      </c>
      <c r="D104" s="213">
        <v>26</v>
      </c>
      <c r="E104" s="213">
        <v>12</v>
      </c>
      <c r="F104" s="213">
        <v>8</v>
      </c>
    </row>
    <row r="105" spans="1:6" s="45" customFormat="1" ht="15">
      <c r="A105" s="4" t="s">
        <v>49</v>
      </c>
      <c r="B105" s="3" t="s">
        <v>31</v>
      </c>
      <c r="C105" s="87">
        <f t="shared" si="5"/>
        <v>148</v>
      </c>
      <c r="D105" s="53">
        <v>85</v>
      </c>
      <c r="E105" s="53">
        <v>38</v>
      </c>
      <c r="F105" s="53">
        <v>25</v>
      </c>
    </row>
    <row r="106" spans="1:6" s="88" customFormat="1" ht="15">
      <c r="A106" s="2" t="s">
        <v>451</v>
      </c>
      <c r="B106" s="3" t="s">
        <v>48</v>
      </c>
      <c r="C106" s="48">
        <f t="shared" si="5"/>
        <v>83</v>
      </c>
      <c r="D106" s="213">
        <v>57</v>
      </c>
      <c r="E106" s="213">
        <v>18</v>
      </c>
      <c r="F106" s="213">
        <v>8</v>
      </c>
    </row>
    <row r="107" spans="1:6" s="88" customFormat="1" ht="15">
      <c r="A107" s="4" t="s">
        <v>49</v>
      </c>
      <c r="B107" s="3" t="s">
        <v>31</v>
      </c>
      <c r="C107" s="87">
        <f t="shared" si="5"/>
        <v>164</v>
      </c>
      <c r="D107" s="53">
        <v>106</v>
      </c>
      <c r="E107" s="53">
        <v>33</v>
      </c>
      <c r="F107" s="53">
        <v>25</v>
      </c>
    </row>
    <row r="108" spans="1:6" s="89" customFormat="1" ht="30">
      <c r="A108" s="4" t="s">
        <v>452</v>
      </c>
      <c r="B108" s="3" t="s">
        <v>31</v>
      </c>
      <c r="C108" s="87">
        <f t="shared" si="5"/>
        <v>50</v>
      </c>
      <c r="D108" s="53">
        <v>31</v>
      </c>
      <c r="E108" s="53">
        <v>16</v>
      </c>
      <c r="F108" s="53">
        <v>3</v>
      </c>
    </row>
    <row r="109" spans="1:6" s="89" customFormat="1" ht="15">
      <c r="A109" s="4" t="s">
        <v>49</v>
      </c>
      <c r="B109" s="3" t="s">
        <v>31</v>
      </c>
      <c r="C109" s="87">
        <f t="shared" si="5"/>
        <v>79</v>
      </c>
      <c r="D109" s="53">
        <v>50</v>
      </c>
      <c r="E109" s="53">
        <v>25</v>
      </c>
      <c r="F109" s="53">
        <v>4</v>
      </c>
    </row>
    <row r="110" spans="1:6" s="88" customFormat="1" ht="28.5">
      <c r="A110" s="50" t="s">
        <v>167</v>
      </c>
      <c r="B110" s="51" t="s">
        <v>31</v>
      </c>
      <c r="C110" s="48">
        <f t="shared" si="5"/>
        <v>174</v>
      </c>
      <c r="D110" s="6">
        <f>D111+D112+D113+D114+D115</f>
        <v>77</v>
      </c>
      <c r="E110" s="6">
        <f>E111+E112+E113+E114+E115</f>
        <v>76</v>
      </c>
      <c r="F110" s="6">
        <f>F111+F112+F113+F114+F115</f>
        <v>21</v>
      </c>
    </row>
    <row r="111" spans="1:6" s="89" customFormat="1" ht="15">
      <c r="A111" s="67" t="s">
        <v>130</v>
      </c>
      <c r="B111" s="51" t="s">
        <v>31</v>
      </c>
      <c r="C111" s="87">
        <f t="shared" si="5"/>
        <v>161</v>
      </c>
      <c r="D111" s="53">
        <v>72</v>
      </c>
      <c r="E111" s="53">
        <v>69</v>
      </c>
      <c r="F111" s="53">
        <v>20</v>
      </c>
    </row>
    <row r="112" spans="1:6" s="89" customFormat="1" ht="15">
      <c r="A112" s="67" t="s">
        <v>131</v>
      </c>
      <c r="B112" s="51" t="s">
        <v>31</v>
      </c>
      <c r="C112" s="87">
        <f t="shared" si="5"/>
        <v>11</v>
      </c>
      <c r="D112" s="53">
        <v>3</v>
      </c>
      <c r="E112" s="53">
        <v>7</v>
      </c>
      <c r="F112" s="53">
        <v>1</v>
      </c>
    </row>
    <row r="113" spans="1:6" s="89" customFormat="1" ht="15.75" customHeight="1">
      <c r="A113" s="67" t="s">
        <v>165</v>
      </c>
      <c r="B113" s="51" t="s">
        <v>31</v>
      </c>
      <c r="C113" s="87">
        <f t="shared" si="5"/>
        <v>2</v>
      </c>
      <c r="D113" s="53">
        <v>2</v>
      </c>
      <c r="E113" s="53">
        <v>0</v>
      </c>
      <c r="F113" s="53">
        <v>0</v>
      </c>
    </row>
    <row r="114" spans="1:6" s="89" customFormat="1" ht="15.75" customHeight="1">
      <c r="A114" s="67" t="s">
        <v>132</v>
      </c>
      <c r="B114" s="51" t="s">
        <v>31</v>
      </c>
      <c r="C114" s="87">
        <f t="shared" si="5"/>
        <v>0</v>
      </c>
      <c r="D114" s="53">
        <v>0</v>
      </c>
      <c r="E114" s="53">
        <v>0</v>
      </c>
      <c r="F114" s="53">
        <v>0</v>
      </c>
    </row>
    <row r="115" spans="1:6" s="89" customFormat="1" ht="20.25" customHeight="1">
      <c r="A115" s="67" t="s">
        <v>133</v>
      </c>
      <c r="B115" s="51" t="s">
        <v>31</v>
      </c>
      <c r="C115" s="87">
        <f t="shared" si="5"/>
        <v>0</v>
      </c>
      <c r="D115" s="53">
        <v>0</v>
      </c>
      <c r="E115" s="53">
        <v>0</v>
      </c>
      <c r="F115" s="53">
        <v>0</v>
      </c>
    </row>
    <row r="116" spans="1:11" s="89" customFormat="1" ht="15.75" customHeight="1">
      <c r="A116" s="90" t="s">
        <v>170</v>
      </c>
      <c r="B116" s="51" t="s">
        <v>31</v>
      </c>
      <c r="C116" s="87">
        <f t="shared" si="5"/>
        <v>91</v>
      </c>
      <c r="D116" s="87">
        <f>D117-D118</f>
        <v>49</v>
      </c>
      <c r="E116" s="87">
        <f>E117-E118</f>
        <v>24</v>
      </c>
      <c r="F116" s="87">
        <f>F117-F118</f>
        <v>18</v>
      </c>
      <c r="G116" s="91"/>
      <c r="H116" s="92"/>
      <c r="I116" s="92"/>
      <c r="J116" s="92"/>
      <c r="K116" s="92"/>
    </row>
    <row r="117" spans="1:11" s="89" customFormat="1" ht="15" customHeight="1">
      <c r="A117" s="85" t="s">
        <v>50</v>
      </c>
      <c r="B117" s="84" t="s">
        <v>31</v>
      </c>
      <c r="C117" s="87">
        <v>202</v>
      </c>
      <c r="D117" s="82">
        <v>148</v>
      </c>
      <c r="E117" s="82">
        <v>32</v>
      </c>
      <c r="F117" s="82">
        <v>22</v>
      </c>
      <c r="G117" s="286" t="s">
        <v>550</v>
      </c>
      <c r="H117" s="287"/>
      <c r="I117" s="287"/>
      <c r="J117" s="287"/>
      <c r="K117" s="93">
        <v>202</v>
      </c>
    </row>
    <row r="118" spans="1:11" s="88" customFormat="1" ht="15.75" customHeight="1">
      <c r="A118" s="85" t="s">
        <v>51</v>
      </c>
      <c r="B118" s="84" t="s">
        <v>31</v>
      </c>
      <c r="C118" s="87">
        <v>111</v>
      </c>
      <c r="D118" s="82">
        <v>99</v>
      </c>
      <c r="E118" s="82">
        <v>8</v>
      </c>
      <c r="F118" s="82">
        <v>4</v>
      </c>
      <c r="G118" s="286"/>
      <c r="H118" s="287"/>
      <c r="I118" s="287"/>
      <c r="J118" s="287"/>
      <c r="K118" s="93">
        <v>111</v>
      </c>
    </row>
    <row r="119" spans="1:11" s="89" customFormat="1" ht="15.75" customHeight="1">
      <c r="A119" s="94" t="s">
        <v>134</v>
      </c>
      <c r="B119" s="95" t="s">
        <v>31</v>
      </c>
      <c r="C119" s="87">
        <f>SUM(D119:F119)</f>
        <v>18</v>
      </c>
      <c r="D119" s="8">
        <f>D120-D121</f>
        <v>14</v>
      </c>
      <c r="E119" s="8">
        <f>E120-E121</f>
        <v>3</v>
      </c>
      <c r="F119" s="8">
        <f>F120-F121</f>
        <v>1</v>
      </c>
      <c r="G119" s="91"/>
      <c r="H119" s="92"/>
      <c r="I119" s="92"/>
      <c r="J119" s="92"/>
      <c r="K119" s="92"/>
    </row>
    <row r="120" spans="1:11" s="89" customFormat="1" ht="15.75" customHeight="1">
      <c r="A120" s="85" t="s">
        <v>52</v>
      </c>
      <c r="B120" s="95" t="s">
        <v>31</v>
      </c>
      <c r="C120" s="87">
        <v>29</v>
      </c>
      <c r="D120" s="82">
        <v>20</v>
      </c>
      <c r="E120" s="82">
        <v>6</v>
      </c>
      <c r="F120" s="82">
        <v>3</v>
      </c>
      <c r="G120" s="286" t="s">
        <v>550</v>
      </c>
      <c r="H120" s="287"/>
      <c r="I120" s="287"/>
      <c r="J120" s="287"/>
      <c r="K120" s="93">
        <v>29</v>
      </c>
    </row>
    <row r="121" spans="1:11" s="89" customFormat="1" ht="15">
      <c r="A121" s="85" t="s">
        <v>91</v>
      </c>
      <c r="B121" s="95" t="s">
        <v>31</v>
      </c>
      <c r="C121" s="87">
        <v>11</v>
      </c>
      <c r="D121" s="82">
        <v>6</v>
      </c>
      <c r="E121" s="82">
        <v>3</v>
      </c>
      <c r="F121" s="82">
        <v>2</v>
      </c>
      <c r="G121" s="286"/>
      <c r="H121" s="287"/>
      <c r="I121" s="287"/>
      <c r="J121" s="287"/>
      <c r="K121" s="93">
        <v>11</v>
      </c>
    </row>
    <row r="122" spans="1:6" s="89" customFormat="1" ht="15">
      <c r="A122" s="67" t="s">
        <v>135</v>
      </c>
      <c r="B122" s="96" t="s">
        <v>136</v>
      </c>
      <c r="C122" s="87">
        <f>SUM(D122:F122)</f>
        <v>0</v>
      </c>
      <c r="D122" s="82">
        <v>0</v>
      </c>
      <c r="E122" s="82">
        <v>0</v>
      </c>
      <c r="F122" s="82">
        <v>0</v>
      </c>
    </row>
    <row r="123" spans="1:11" s="89" customFormat="1" ht="15">
      <c r="A123" s="85" t="s">
        <v>97</v>
      </c>
      <c r="B123" s="95" t="s">
        <v>48</v>
      </c>
      <c r="C123" s="87">
        <f>SUM(D123:F123)</f>
        <v>11</v>
      </c>
      <c r="D123" s="97">
        <v>8</v>
      </c>
      <c r="E123" s="97">
        <v>2</v>
      </c>
      <c r="F123" s="97">
        <v>1</v>
      </c>
      <c r="G123" s="286" t="s">
        <v>550</v>
      </c>
      <c r="H123" s="287"/>
      <c r="I123" s="287"/>
      <c r="J123" s="287"/>
      <c r="K123" s="98">
        <v>11</v>
      </c>
    </row>
    <row r="124" spans="1:11" s="89" customFormat="1" ht="15">
      <c r="A124" s="85" t="s">
        <v>98</v>
      </c>
      <c r="B124" s="95" t="s">
        <v>48</v>
      </c>
      <c r="C124" s="87">
        <f>SUM(D124:F124)</f>
        <v>6</v>
      </c>
      <c r="D124" s="82">
        <v>3</v>
      </c>
      <c r="E124" s="82">
        <v>1</v>
      </c>
      <c r="F124" s="82">
        <v>2</v>
      </c>
      <c r="G124" s="286"/>
      <c r="H124" s="287"/>
      <c r="I124" s="287"/>
      <c r="J124" s="287"/>
      <c r="K124" s="98">
        <v>6</v>
      </c>
    </row>
    <row r="125" spans="1:6" s="89" customFormat="1" ht="15">
      <c r="A125" s="263" t="s">
        <v>195</v>
      </c>
      <c r="B125" s="264"/>
      <c r="C125" s="264"/>
      <c r="D125" s="264"/>
      <c r="E125" s="264"/>
      <c r="F125" s="264"/>
    </row>
    <row r="126" spans="1:11" s="89" customFormat="1" ht="15">
      <c r="A126" s="66" t="s">
        <v>53</v>
      </c>
      <c r="B126" s="99" t="s">
        <v>31</v>
      </c>
      <c r="C126" s="48">
        <f aca="true" t="shared" si="6" ref="C126:C157">SUM(D126:F126)</f>
        <v>1077</v>
      </c>
      <c r="D126" s="6">
        <f>D127+D150+D147</f>
        <v>570</v>
      </c>
      <c r="E126" s="6">
        <f>E127+E150+E147</f>
        <v>347</v>
      </c>
      <c r="F126" s="6">
        <f>F127+F150+F147</f>
        <v>160</v>
      </c>
      <c r="G126" s="282" t="s">
        <v>554</v>
      </c>
      <c r="H126" s="283"/>
      <c r="I126" s="283"/>
      <c r="J126" s="283"/>
      <c r="K126" s="283"/>
    </row>
    <row r="127" spans="1:9" s="89" customFormat="1" ht="28.5">
      <c r="A127" s="94" t="s">
        <v>164</v>
      </c>
      <c r="B127" s="95" t="s">
        <v>31</v>
      </c>
      <c r="C127" s="48">
        <f t="shared" si="6"/>
        <v>1064</v>
      </c>
      <c r="D127" s="6">
        <f>D128+D148</f>
        <v>561</v>
      </c>
      <c r="E127" s="6">
        <f>E128+E148</f>
        <v>343</v>
      </c>
      <c r="F127" s="6">
        <f>F128+F148</f>
        <v>160</v>
      </c>
      <c r="G127" s="100">
        <f>D127+D149+G15+D87</f>
        <v>1079</v>
      </c>
      <c r="H127" s="100">
        <f>E127+E149+H15+E87</f>
        <v>571</v>
      </c>
      <c r="I127" s="100">
        <f>F127+F149+I15+F87</f>
        <v>296</v>
      </c>
    </row>
    <row r="128" spans="1:9" s="89" customFormat="1" ht="42.75">
      <c r="A128" s="7" t="s">
        <v>453</v>
      </c>
      <c r="B128" s="95" t="s">
        <v>31</v>
      </c>
      <c r="C128" s="48">
        <f t="shared" si="6"/>
        <v>954</v>
      </c>
      <c r="D128" s="6">
        <f>D129+D130+D131+D134+D135+D136+D137+D138+D139+D140+D141+D142+D143+D144+D145+D146</f>
        <v>514</v>
      </c>
      <c r="E128" s="6">
        <f>E129+E130+E131+E134+E135+E136+E137+E138+E139+E140+E141+E142+E143+E144+E145+E146</f>
        <v>308</v>
      </c>
      <c r="F128" s="6">
        <f>F129+F130+F131+F134+F135+F136+F137+F138+F139+F140+F141+F142+F143+F144+F145+F146</f>
        <v>132</v>
      </c>
      <c r="G128" s="101">
        <f>D128+D149+G15+D87+D148</f>
        <v>1079</v>
      </c>
      <c r="H128" s="101">
        <f>E128+E149+H15+E87+E148</f>
        <v>571</v>
      </c>
      <c r="I128" s="101">
        <f>F128+F149+I15+F87+F148</f>
        <v>296</v>
      </c>
    </row>
    <row r="129" spans="1:12" s="89" customFormat="1" ht="15">
      <c r="A129" s="85" t="s">
        <v>54</v>
      </c>
      <c r="B129" s="95" t="s">
        <v>31</v>
      </c>
      <c r="C129" s="87">
        <f t="shared" si="6"/>
        <v>629</v>
      </c>
      <c r="D129" s="82">
        <v>363</v>
      </c>
      <c r="E129" s="82">
        <v>194</v>
      </c>
      <c r="F129" s="82">
        <v>72</v>
      </c>
      <c r="G129" s="102">
        <f>D7</f>
        <v>1079</v>
      </c>
      <c r="H129" s="102">
        <f>E7</f>
        <v>571</v>
      </c>
      <c r="I129" s="102">
        <f>F7</f>
        <v>296</v>
      </c>
      <c r="J129" s="277" t="s">
        <v>555</v>
      </c>
      <c r="K129" s="277"/>
      <c r="L129" s="277"/>
    </row>
    <row r="130" spans="1:6" s="89" customFormat="1" ht="15">
      <c r="A130" s="85" t="s">
        <v>55</v>
      </c>
      <c r="B130" s="95" t="s">
        <v>31</v>
      </c>
      <c r="C130" s="87">
        <f t="shared" si="6"/>
        <v>16</v>
      </c>
      <c r="D130" s="82">
        <v>7</v>
      </c>
      <c r="E130" s="82">
        <v>6</v>
      </c>
      <c r="F130" s="82">
        <v>3</v>
      </c>
    </row>
    <row r="131" spans="1:6" s="89" customFormat="1" ht="45">
      <c r="A131" s="85" t="s">
        <v>454</v>
      </c>
      <c r="B131" s="95" t="s">
        <v>31</v>
      </c>
      <c r="C131" s="87">
        <f t="shared" si="6"/>
        <v>1</v>
      </c>
      <c r="D131" s="8">
        <f>D132+D133</f>
        <v>0</v>
      </c>
      <c r="E131" s="8">
        <f>E132+E133</f>
        <v>1</v>
      </c>
      <c r="F131" s="8">
        <f>F132+F133</f>
        <v>0</v>
      </c>
    </row>
    <row r="132" spans="1:6" s="89" customFormat="1" ht="15.75" customHeight="1">
      <c r="A132" s="103" t="s">
        <v>455</v>
      </c>
      <c r="B132" s="95" t="s">
        <v>31</v>
      </c>
      <c r="C132" s="87">
        <f t="shared" si="6"/>
        <v>1</v>
      </c>
      <c r="D132" s="82">
        <v>0</v>
      </c>
      <c r="E132" s="82">
        <v>1</v>
      </c>
      <c r="F132" s="82">
        <v>0</v>
      </c>
    </row>
    <row r="133" spans="1:6" s="89" customFormat="1" ht="15">
      <c r="A133" s="103" t="s">
        <v>456</v>
      </c>
      <c r="B133" s="95" t="s">
        <v>31</v>
      </c>
      <c r="C133" s="87">
        <f t="shared" si="6"/>
        <v>0</v>
      </c>
      <c r="D133" s="82">
        <v>0</v>
      </c>
      <c r="E133" s="82">
        <v>0</v>
      </c>
      <c r="F133" s="82">
        <v>0</v>
      </c>
    </row>
    <row r="134" spans="1:6" s="89" customFormat="1" ht="15">
      <c r="A134" s="85" t="s">
        <v>56</v>
      </c>
      <c r="B134" s="95" t="s">
        <v>31</v>
      </c>
      <c r="C134" s="87">
        <f t="shared" si="6"/>
        <v>0</v>
      </c>
      <c r="D134" s="82">
        <v>0</v>
      </c>
      <c r="E134" s="82">
        <v>0</v>
      </c>
      <c r="F134" s="82">
        <v>0</v>
      </c>
    </row>
    <row r="135" spans="1:6" s="89" customFormat="1" ht="15">
      <c r="A135" s="85" t="s">
        <v>57</v>
      </c>
      <c r="B135" s="95" t="s">
        <v>31</v>
      </c>
      <c r="C135" s="87">
        <f t="shared" si="6"/>
        <v>9</v>
      </c>
      <c r="D135" s="82">
        <v>5</v>
      </c>
      <c r="E135" s="82">
        <v>2</v>
      </c>
      <c r="F135" s="82">
        <v>2</v>
      </c>
    </row>
    <row r="136" spans="1:6" s="89" customFormat="1" ht="15">
      <c r="A136" s="85" t="s">
        <v>58</v>
      </c>
      <c r="B136" s="95" t="s">
        <v>31</v>
      </c>
      <c r="C136" s="87">
        <f t="shared" si="6"/>
        <v>0</v>
      </c>
      <c r="D136" s="82">
        <v>0</v>
      </c>
      <c r="E136" s="82">
        <v>0</v>
      </c>
      <c r="F136" s="82">
        <v>0</v>
      </c>
    </row>
    <row r="137" spans="1:6" s="89" customFormat="1" ht="15">
      <c r="A137" s="85" t="s">
        <v>59</v>
      </c>
      <c r="B137" s="95" t="s">
        <v>31</v>
      </c>
      <c r="C137" s="87">
        <f t="shared" si="6"/>
        <v>36</v>
      </c>
      <c r="D137" s="82">
        <v>7</v>
      </c>
      <c r="E137" s="82">
        <v>22</v>
      </c>
      <c r="F137" s="82">
        <v>7</v>
      </c>
    </row>
    <row r="138" spans="1:6" s="89" customFormat="1" ht="15">
      <c r="A138" s="85" t="s">
        <v>60</v>
      </c>
      <c r="B138" s="95" t="s">
        <v>31</v>
      </c>
      <c r="C138" s="87">
        <f t="shared" si="6"/>
        <v>20</v>
      </c>
      <c r="D138" s="82">
        <v>7</v>
      </c>
      <c r="E138" s="82">
        <v>8</v>
      </c>
      <c r="F138" s="82">
        <v>5</v>
      </c>
    </row>
    <row r="139" spans="1:6" s="89" customFormat="1" ht="30">
      <c r="A139" s="85" t="s">
        <v>61</v>
      </c>
      <c r="B139" s="95" t="s">
        <v>31</v>
      </c>
      <c r="C139" s="87">
        <f t="shared" si="6"/>
        <v>0</v>
      </c>
      <c r="D139" s="82">
        <v>0</v>
      </c>
      <c r="E139" s="82">
        <v>0</v>
      </c>
      <c r="F139" s="82">
        <v>0</v>
      </c>
    </row>
    <row r="140" spans="1:6" s="88" customFormat="1" ht="15">
      <c r="A140" s="85" t="s">
        <v>62</v>
      </c>
      <c r="B140" s="95" t="s">
        <v>31</v>
      </c>
      <c r="C140" s="87">
        <f t="shared" si="6"/>
        <v>31</v>
      </c>
      <c r="D140" s="82">
        <v>24</v>
      </c>
      <c r="E140" s="82">
        <v>5</v>
      </c>
      <c r="F140" s="82">
        <v>2</v>
      </c>
    </row>
    <row r="141" spans="1:6" s="89" customFormat="1" ht="15">
      <c r="A141" s="85" t="s">
        <v>63</v>
      </c>
      <c r="B141" s="95" t="s">
        <v>31</v>
      </c>
      <c r="C141" s="87">
        <f t="shared" si="6"/>
        <v>142</v>
      </c>
      <c r="D141" s="82">
        <v>55</v>
      </c>
      <c r="E141" s="82">
        <v>55</v>
      </c>
      <c r="F141" s="82">
        <v>32</v>
      </c>
    </row>
    <row r="142" spans="1:6" s="89" customFormat="1" ht="15">
      <c r="A142" s="85" t="s">
        <v>64</v>
      </c>
      <c r="B142" s="95" t="s">
        <v>31</v>
      </c>
      <c r="C142" s="87">
        <f t="shared" si="6"/>
        <v>23</v>
      </c>
      <c r="D142" s="82">
        <v>15</v>
      </c>
      <c r="E142" s="82">
        <v>4</v>
      </c>
      <c r="F142" s="82">
        <v>4</v>
      </c>
    </row>
    <row r="143" spans="1:6" s="89" customFormat="1" ht="30">
      <c r="A143" s="85" t="s">
        <v>65</v>
      </c>
      <c r="B143" s="95" t="s">
        <v>31</v>
      </c>
      <c r="C143" s="87">
        <f t="shared" si="6"/>
        <v>9</v>
      </c>
      <c r="D143" s="82">
        <v>9</v>
      </c>
      <c r="E143" s="82">
        <v>0</v>
      </c>
      <c r="F143" s="82">
        <v>0</v>
      </c>
    </row>
    <row r="144" spans="1:6" s="89" customFormat="1" ht="36" customHeight="1">
      <c r="A144" s="85" t="s">
        <v>66</v>
      </c>
      <c r="B144" s="95" t="s">
        <v>31</v>
      </c>
      <c r="C144" s="87">
        <f t="shared" si="6"/>
        <v>1</v>
      </c>
      <c r="D144" s="82">
        <v>1</v>
      </c>
      <c r="E144" s="82">
        <v>0</v>
      </c>
      <c r="F144" s="82">
        <v>0</v>
      </c>
    </row>
    <row r="145" spans="1:8" s="89" customFormat="1" ht="31.5" customHeight="1">
      <c r="A145" s="85" t="s">
        <v>67</v>
      </c>
      <c r="B145" s="95" t="s">
        <v>31</v>
      </c>
      <c r="C145" s="87">
        <f t="shared" si="6"/>
        <v>0</v>
      </c>
      <c r="D145" s="82">
        <v>0</v>
      </c>
      <c r="E145" s="82">
        <v>0</v>
      </c>
      <c r="F145" s="82">
        <v>0</v>
      </c>
      <c r="G145" s="88"/>
      <c r="H145" s="88"/>
    </row>
    <row r="146" spans="1:6" s="89" customFormat="1" ht="15.75" customHeight="1">
      <c r="A146" s="85" t="s">
        <v>137</v>
      </c>
      <c r="B146" s="95" t="s">
        <v>31</v>
      </c>
      <c r="C146" s="87">
        <f t="shared" si="6"/>
        <v>37</v>
      </c>
      <c r="D146" s="82">
        <v>21</v>
      </c>
      <c r="E146" s="82">
        <v>11</v>
      </c>
      <c r="F146" s="82">
        <v>5</v>
      </c>
    </row>
    <row r="147" spans="1:6" s="89" customFormat="1" ht="15.75" customHeight="1">
      <c r="A147" s="7" t="s">
        <v>457</v>
      </c>
      <c r="B147" s="9" t="s">
        <v>31</v>
      </c>
      <c r="C147" s="87">
        <f t="shared" si="6"/>
        <v>0</v>
      </c>
      <c r="D147" s="82">
        <v>0</v>
      </c>
      <c r="E147" s="82">
        <v>0</v>
      </c>
      <c r="F147" s="82">
        <v>0</v>
      </c>
    </row>
    <row r="148" spans="1:6" s="89" customFormat="1" ht="15.75" customHeight="1">
      <c r="A148" s="7" t="s">
        <v>458</v>
      </c>
      <c r="B148" s="9" t="s">
        <v>31</v>
      </c>
      <c r="C148" s="87">
        <f t="shared" si="6"/>
        <v>110</v>
      </c>
      <c r="D148" s="82">
        <v>47</v>
      </c>
      <c r="E148" s="82">
        <v>35</v>
      </c>
      <c r="F148" s="82">
        <v>28</v>
      </c>
    </row>
    <row r="149" spans="1:6" s="89" customFormat="1" ht="28.5" customHeight="1">
      <c r="A149" s="7" t="s">
        <v>459</v>
      </c>
      <c r="B149" s="9" t="s">
        <v>31</v>
      </c>
      <c r="C149" s="48">
        <f t="shared" si="6"/>
        <v>191</v>
      </c>
      <c r="D149" s="48">
        <f>D150+D152+D153+D154+D155+D156+D157</f>
        <v>99</v>
      </c>
      <c r="E149" s="48">
        <f>E150+E152+E153+E154+E155+E156+E157</f>
        <v>65</v>
      </c>
      <c r="F149" s="48">
        <f>F150+F152+F153+F154+F155+F156+F157</f>
        <v>27</v>
      </c>
    </row>
    <row r="150" spans="1:6" s="89" customFormat="1" ht="30.75" customHeight="1">
      <c r="A150" s="10" t="s">
        <v>460</v>
      </c>
      <c r="B150" s="9" t="s">
        <v>31</v>
      </c>
      <c r="C150" s="87">
        <f t="shared" si="6"/>
        <v>13</v>
      </c>
      <c r="D150" s="82">
        <v>9</v>
      </c>
      <c r="E150" s="82">
        <v>4</v>
      </c>
      <c r="F150" s="82">
        <v>0</v>
      </c>
    </row>
    <row r="151" spans="1:6" s="89" customFormat="1" ht="15.75" customHeight="1">
      <c r="A151" s="11" t="s">
        <v>461</v>
      </c>
      <c r="B151" s="9" t="s">
        <v>31</v>
      </c>
      <c r="C151" s="87">
        <f t="shared" si="6"/>
        <v>12</v>
      </c>
      <c r="D151" s="82">
        <v>8</v>
      </c>
      <c r="E151" s="82">
        <v>4</v>
      </c>
      <c r="F151" s="82">
        <v>0</v>
      </c>
    </row>
    <row r="152" spans="1:14" s="89" customFormat="1" ht="15.75" customHeight="1">
      <c r="A152" s="12" t="s">
        <v>462</v>
      </c>
      <c r="B152" s="13" t="s">
        <v>31</v>
      </c>
      <c r="C152" s="87">
        <f t="shared" si="6"/>
        <v>37</v>
      </c>
      <c r="D152" s="82">
        <v>16</v>
      </c>
      <c r="E152" s="82">
        <v>14</v>
      </c>
      <c r="F152" s="82">
        <v>7</v>
      </c>
      <c r="G152" s="270" t="s">
        <v>549</v>
      </c>
      <c r="H152" s="271"/>
      <c r="I152" s="271"/>
      <c r="J152" s="271"/>
      <c r="K152" s="271"/>
      <c r="L152" s="271"/>
      <c r="M152" s="271"/>
      <c r="N152" s="271"/>
    </row>
    <row r="153" spans="1:14" s="89" customFormat="1" ht="15.75" customHeight="1">
      <c r="A153" s="12" t="s">
        <v>463</v>
      </c>
      <c r="B153" s="13" t="s">
        <v>31</v>
      </c>
      <c r="C153" s="87">
        <f t="shared" si="6"/>
        <v>14</v>
      </c>
      <c r="D153" s="82">
        <v>9</v>
      </c>
      <c r="E153" s="82">
        <v>3</v>
      </c>
      <c r="F153" s="82">
        <v>2</v>
      </c>
      <c r="G153" s="270" t="s">
        <v>549</v>
      </c>
      <c r="H153" s="271"/>
      <c r="I153" s="271"/>
      <c r="J153" s="271"/>
      <c r="K153" s="271"/>
      <c r="L153" s="271"/>
      <c r="M153" s="271"/>
      <c r="N153" s="271"/>
    </row>
    <row r="154" spans="1:6" s="89" customFormat="1" ht="17.25" customHeight="1">
      <c r="A154" s="12" t="s">
        <v>464</v>
      </c>
      <c r="B154" s="13" t="s">
        <v>31</v>
      </c>
      <c r="C154" s="87">
        <f t="shared" si="6"/>
        <v>0</v>
      </c>
      <c r="D154" s="82">
        <v>0</v>
      </c>
      <c r="E154" s="82">
        <v>0</v>
      </c>
      <c r="F154" s="82">
        <v>0</v>
      </c>
    </row>
    <row r="155" spans="1:6" s="89" customFormat="1" ht="15.75" customHeight="1">
      <c r="A155" s="12" t="s">
        <v>465</v>
      </c>
      <c r="B155" s="13" t="s">
        <v>31</v>
      </c>
      <c r="C155" s="87">
        <f t="shared" si="6"/>
        <v>0</v>
      </c>
      <c r="D155" s="104">
        <v>0</v>
      </c>
      <c r="E155" s="104">
        <v>0</v>
      </c>
      <c r="F155" s="104">
        <v>0</v>
      </c>
    </row>
    <row r="156" spans="1:6" s="89" customFormat="1" ht="20.25" customHeight="1">
      <c r="A156" s="12" t="s">
        <v>538</v>
      </c>
      <c r="B156" s="13" t="s">
        <v>31</v>
      </c>
      <c r="C156" s="87">
        <f t="shared" si="6"/>
        <v>35</v>
      </c>
      <c r="D156" s="104">
        <v>18</v>
      </c>
      <c r="E156" s="104">
        <v>9</v>
      </c>
      <c r="F156" s="104">
        <v>8</v>
      </c>
    </row>
    <row r="157" spans="1:6" s="89" customFormat="1" ht="16.5" customHeight="1">
      <c r="A157" s="12" t="s">
        <v>539</v>
      </c>
      <c r="B157" s="13" t="s">
        <v>31</v>
      </c>
      <c r="C157" s="87">
        <f t="shared" si="6"/>
        <v>92</v>
      </c>
      <c r="D157" s="104">
        <v>47</v>
      </c>
      <c r="E157" s="104">
        <v>35</v>
      </c>
      <c r="F157" s="104">
        <v>10</v>
      </c>
    </row>
    <row r="158" spans="1:6" s="89" customFormat="1" ht="15">
      <c r="A158" s="263" t="s">
        <v>196</v>
      </c>
      <c r="B158" s="264"/>
      <c r="C158" s="264"/>
      <c r="D158" s="264"/>
      <c r="E158" s="264"/>
      <c r="F158" s="264"/>
    </row>
    <row r="159" spans="1:6" s="89" customFormat="1" ht="33.75" customHeight="1">
      <c r="A159" s="105" t="s">
        <v>171</v>
      </c>
      <c r="B159" s="95" t="s">
        <v>31</v>
      </c>
      <c r="C159" s="87">
        <f>D159+E159+F159</f>
        <v>355</v>
      </c>
      <c r="D159" s="87">
        <f>D86+D87</f>
        <v>198</v>
      </c>
      <c r="E159" s="87">
        <f>E86+E87</f>
        <v>101</v>
      </c>
      <c r="F159" s="87">
        <f>F86+F87</f>
        <v>56</v>
      </c>
    </row>
    <row r="160" spans="1:6" s="89" customFormat="1" ht="18.75" customHeight="1">
      <c r="A160" s="106" t="s">
        <v>172</v>
      </c>
      <c r="B160" s="99" t="s">
        <v>68</v>
      </c>
      <c r="C160" s="52">
        <f>SUM(D160:F160)</f>
        <v>64502387.599999994</v>
      </c>
      <c r="D160" s="107">
        <v>40187146.1</v>
      </c>
      <c r="E160" s="107">
        <v>14949370.7</v>
      </c>
      <c r="F160" s="107">
        <v>9365870.8</v>
      </c>
    </row>
    <row r="161" spans="1:6" s="89" customFormat="1" ht="31.5" customHeight="1">
      <c r="A161" s="108" t="s">
        <v>430</v>
      </c>
      <c r="B161" s="17" t="s">
        <v>68</v>
      </c>
      <c r="C161" s="52">
        <f>C160/C159/12</f>
        <v>15141.405539906102</v>
      </c>
      <c r="D161" s="52">
        <f>D160/D159/12</f>
        <v>16913.78202861953</v>
      </c>
      <c r="E161" s="52">
        <f>E160/E159/12</f>
        <v>12334.464273927391</v>
      </c>
      <c r="F161" s="52">
        <f>F160/F159/12</f>
        <v>13937.307738095238</v>
      </c>
    </row>
    <row r="162" spans="1:6" s="89" customFormat="1" ht="16.5" customHeight="1">
      <c r="A162" s="253" t="s">
        <v>197</v>
      </c>
      <c r="B162" s="254"/>
      <c r="C162" s="254"/>
      <c r="D162" s="254"/>
      <c r="E162" s="254"/>
      <c r="F162" s="254"/>
    </row>
    <row r="163" spans="1:6" s="89" customFormat="1" ht="15" customHeight="1">
      <c r="A163" s="109" t="s">
        <v>99</v>
      </c>
      <c r="B163" s="110" t="s">
        <v>69</v>
      </c>
      <c r="C163" s="112">
        <f aca="true" t="shared" si="7" ref="C163:C209">SUM(D163:F163)</f>
        <v>33308.38</v>
      </c>
      <c r="D163" s="112">
        <f>D164+D174+D188</f>
        <v>25394.379999999997</v>
      </c>
      <c r="E163" s="112">
        <f>E164+E174+E188</f>
        <v>4380</v>
      </c>
      <c r="F163" s="112">
        <f>F164+F174+F188</f>
        <v>3534</v>
      </c>
    </row>
    <row r="164" spans="1:6" s="88" customFormat="1" ht="21" customHeight="1">
      <c r="A164" s="133" t="s">
        <v>92</v>
      </c>
      <c r="B164" s="110" t="s">
        <v>69</v>
      </c>
      <c r="C164" s="112">
        <f t="shared" si="7"/>
        <v>1880.7199999999998</v>
      </c>
      <c r="D164" s="113">
        <f>D165+D166+D168+D171+D173</f>
        <v>949.7199999999999</v>
      </c>
      <c r="E164" s="113">
        <f>E165+E166+E168+E171+E173</f>
        <v>630</v>
      </c>
      <c r="F164" s="113">
        <f>F165+F166+F168+F171+F173</f>
        <v>301</v>
      </c>
    </row>
    <row r="165" spans="1:6" s="88" customFormat="1" ht="21.75" customHeight="1">
      <c r="A165" s="133" t="s">
        <v>70</v>
      </c>
      <c r="B165" s="110" t="s">
        <v>69</v>
      </c>
      <c r="C165" s="112">
        <f t="shared" si="7"/>
        <v>1484.8</v>
      </c>
      <c r="D165" s="214">
        <v>745.8</v>
      </c>
      <c r="E165" s="214">
        <v>493</v>
      </c>
      <c r="F165" s="215">
        <v>246</v>
      </c>
    </row>
    <row r="166" spans="1:6" s="89" customFormat="1" ht="19.5" customHeight="1">
      <c r="A166" s="133" t="s">
        <v>71</v>
      </c>
      <c r="B166" s="110" t="s">
        <v>69</v>
      </c>
      <c r="C166" s="112">
        <f t="shared" si="7"/>
        <v>73.56</v>
      </c>
      <c r="D166" s="113">
        <f>D167</f>
        <v>43.56</v>
      </c>
      <c r="E166" s="113">
        <f>E167</f>
        <v>30</v>
      </c>
      <c r="F166" s="113">
        <f>F167</f>
        <v>0</v>
      </c>
    </row>
    <row r="167" spans="1:6" s="89" customFormat="1" ht="15">
      <c r="A167" s="116" t="s">
        <v>138</v>
      </c>
      <c r="B167" s="110" t="s">
        <v>69</v>
      </c>
      <c r="C167" s="111">
        <f t="shared" si="7"/>
        <v>73.56</v>
      </c>
      <c r="D167" s="117">
        <v>43.56</v>
      </c>
      <c r="E167" s="117">
        <v>30</v>
      </c>
      <c r="F167" s="118">
        <v>0</v>
      </c>
    </row>
    <row r="168" spans="1:6" s="89" customFormat="1" ht="15">
      <c r="A168" s="133" t="s">
        <v>166</v>
      </c>
      <c r="B168" s="110" t="s">
        <v>69</v>
      </c>
      <c r="C168" s="112">
        <f t="shared" si="7"/>
        <v>257.38</v>
      </c>
      <c r="D168" s="113">
        <f>D169+D170</f>
        <v>128.38</v>
      </c>
      <c r="E168" s="113">
        <f>E169+E170</f>
        <v>86</v>
      </c>
      <c r="F168" s="113">
        <f>F169+F170</f>
        <v>43</v>
      </c>
    </row>
    <row r="169" spans="1:6" s="89" customFormat="1" ht="15">
      <c r="A169" s="116" t="s">
        <v>139</v>
      </c>
      <c r="B169" s="110" t="s">
        <v>69</v>
      </c>
      <c r="C169" s="111">
        <f t="shared" si="7"/>
        <v>56.18</v>
      </c>
      <c r="D169" s="119">
        <v>28.18</v>
      </c>
      <c r="E169" s="119">
        <v>19</v>
      </c>
      <c r="F169" s="115">
        <v>9</v>
      </c>
    </row>
    <row r="170" spans="1:6" s="89" customFormat="1" ht="15">
      <c r="A170" s="116" t="s">
        <v>140</v>
      </c>
      <c r="B170" s="110" t="s">
        <v>69</v>
      </c>
      <c r="C170" s="111">
        <f t="shared" si="7"/>
        <v>201.2</v>
      </c>
      <c r="D170" s="120">
        <v>100.2</v>
      </c>
      <c r="E170" s="120">
        <v>67</v>
      </c>
      <c r="F170" s="115">
        <v>34</v>
      </c>
    </row>
    <row r="171" spans="1:6" s="88" customFormat="1" ht="15">
      <c r="A171" s="133" t="s">
        <v>85</v>
      </c>
      <c r="B171" s="110" t="s">
        <v>69</v>
      </c>
      <c r="C171" s="112">
        <f t="shared" si="7"/>
        <v>64.98</v>
      </c>
      <c r="D171" s="113">
        <f>D172</f>
        <v>31.98</v>
      </c>
      <c r="E171" s="113">
        <f>E172</f>
        <v>21</v>
      </c>
      <c r="F171" s="113">
        <f>F172</f>
        <v>12</v>
      </c>
    </row>
    <row r="172" spans="1:6" s="88" customFormat="1" ht="19.5" customHeight="1">
      <c r="A172" s="116" t="s">
        <v>141</v>
      </c>
      <c r="B172" s="110" t="s">
        <v>69</v>
      </c>
      <c r="C172" s="111">
        <f t="shared" si="7"/>
        <v>64.98</v>
      </c>
      <c r="D172" s="114">
        <v>31.98</v>
      </c>
      <c r="E172" s="114">
        <v>21</v>
      </c>
      <c r="F172" s="115">
        <v>12</v>
      </c>
    </row>
    <row r="173" spans="1:6" s="89" customFormat="1" ht="18" customHeight="1">
      <c r="A173" s="133" t="s">
        <v>86</v>
      </c>
      <c r="B173" s="110" t="s">
        <v>69</v>
      </c>
      <c r="C173" s="112">
        <f t="shared" si="7"/>
        <v>0</v>
      </c>
      <c r="D173" s="121">
        <v>0</v>
      </c>
      <c r="E173" s="121">
        <v>0</v>
      </c>
      <c r="F173" s="118">
        <v>0</v>
      </c>
    </row>
    <row r="174" spans="1:6" s="89" customFormat="1" ht="15">
      <c r="A174" s="133" t="s">
        <v>142</v>
      </c>
      <c r="B174" s="110" t="s">
        <v>69</v>
      </c>
      <c r="C174" s="112">
        <f t="shared" si="7"/>
        <v>617.45</v>
      </c>
      <c r="D174" s="112">
        <f>D175+D180+D181+D185+D186+D187</f>
        <v>604.45</v>
      </c>
      <c r="E174" s="112">
        <f>E175+E180+E181+E185+E186+E187</f>
        <v>3</v>
      </c>
      <c r="F174" s="112">
        <f>F175+F180+F181+F185+F186+F187</f>
        <v>10</v>
      </c>
    </row>
    <row r="175" spans="1:6" s="89" customFormat="1" ht="28.5">
      <c r="A175" s="36" t="s">
        <v>72</v>
      </c>
      <c r="B175" s="110" t="s">
        <v>69</v>
      </c>
      <c r="C175" s="112">
        <f t="shared" si="7"/>
        <v>161.64</v>
      </c>
      <c r="D175" s="113">
        <f>D176+D179</f>
        <v>161.64</v>
      </c>
      <c r="E175" s="113">
        <f>E176+E179</f>
        <v>0</v>
      </c>
      <c r="F175" s="113">
        <f>F176+F179</f>
        <v>0</v>
      </c>
    </row>
    <row r="176" spans="1:6" s="89" customFormat="1" ht="45">
      <c r="A176" s="33" t="s">
        <v>73</v>
      </c>
      <c r="B176" s="110" t="s">
        <v>69</v>
      </c>
      <c r="C176" s="111">
        <f t="shared" si="7"/>
        <v>0</v>
      </c>
      <c r="D176" s="113">
        <f>D177+D178</f>
        <v>0</v>
      </c>
      <c r="E176" s="113">
        <f>E177+E178</f>
        <v>0</v>
      </c>
      <c r="F176" s="113">
        <f>F177+F178</f>
        <v>0</v>
      </c>
    </row>
    <row r="177" spans="1:6" s="89" customFormat="1" ht="30">
      <c r="A177" s="116" t="s">
        <v>443</v>
      </c>
      <c r="B177" s="110" t="s">
        <v>69</v>
      </c>
      <c r="C177" s="111">
        <f t="shared" si="7"/>
        <v>0</v>
      </c>
      <c r="D177" s="114"/>
      <c r="E177" s="114"/>
      <c r="F177" s="118"/>
    </row>
    <row r="178" spans="1:6" s="89" customFormat="1" ht="30">
      <c r="A178" s="116" t="s">
        <v>143</v>
      </c>
      <c r="B178" s="110" t="s">
        <v>69</v>
      </c>
      <c r="C178" s="111">
        <f t="shared" si="7"/>
        <v>0</v>
      </c>
      <c r="D178" s="114"/>
      <c r="E178" s="122"/>
      <c r="F178" s="123"/>
    </row>
    <row r="179" spans="1:6" s="89" customFormat="1" ht="30">
      <c r="A179" s="33" t="s">
        <v>144</v>
      </c>
      <c r="B179" s="110" t="s">
        <v>69</v>
      </c>
      <c r="C179" s="111">
        <f t="shared" si="7"/>
        <v>161.64</v>
      </c>
      <c r="D179" s="114">
        <v>161.64</v>
      </c>
      <c r="E179" s="122"/>
      <c r="F179" s="123"/>
    </row>
    <row r="180" spans="1:6" s="89" customFormat="1" ht="30">
      <c r="A180" s="33" t="s">
        <v>145</v>
      </c>
      <c r="B180" s="110" t="s">
        <v>69</v>
      </c>
      <c r="C180" s="111">
        <f t="shared" si="7"/>
        <v>455.81</v>
      </c>
      <c r="D180" s="120">
        <v>442.81</v>
      </c>
      <c r="E180" s="120">
        <v>3</v>
      </c>
      <c r="F180" s="124">
        <v>10</v>
      </c>
    </row>
    <row r="181" spans="1:6" s="89" customFormat="1" ht="28.5">
      <c r="A181" s="36" t="s">
        <v>74</v>
      </c>
      <c r="B181" s="110" t="s">
        <v>69</v>
      </c>
      <c r="C181" s="112">
        <f t="shared" si="7"/>
        <v>0</v>
      </c>
      <c r="D181" s="113">
        <f>D182+D183+D184</f>
        <v>0</v>
      </c>
      <c r="E181" s="113">
        <f>E182+E183+E184</f>
        <v>0</v>
      </c>
      <c r="F181" s="113">
        <f>F182+F183+F184</f>
        <v>0</v>
      </c>
    </row>
    <row r="182" spans="1:6" s="89" customFormat="1" ht="15">
      <c r="A182" s="116" t="s">
        <v>146</v>
      </c>
      <c r="B182" s="110" t="s">
        <v>69</v>
      </c>
      <c r="C182" s="111">
        <f t="shared" si="7"/>
        <v>0</v>
      </c>
      <c r="D182" s="114"/>
      <c r="E182" s="117"/>
      <c r="F182" s="123"/>
    </row>
    <row r="183" spans="1:6" s="89" customFormat="1" ht="15">
      <c r="A183" s="116" t="s">
        <v>147</v>
      </c>
      <c r="B183" s="110" t="s">
        <v>69</v>
      </c>
      <c r="C183" s="111">
        <f t="shared" si="7"/>
        <v>0</v>
      </c>
      <c r="D183" s="125"/>
      <c r="E183" s="126"/>
      <c r="F183" s="123"/>
    </row>
    <row r="184" spans="1:6" s="89" customFormat="1" ht="15">
      <c r="A184" s="116" t="s">
        <v>148</v>
      </c>
      <c r="B184" s="110" t="s">
        <v>69</v>
      </c>
      <c r="C184" s="111">
        <f t="shared" si="7"/>
        <v>0</v>
      </c>
      <c r="D184" s="127"/>
      <c r="E184" s="127"/>
      <c r="F184" s="123"/>
    </row>
    <row r="185" spans="1:6" s="89" customFormat="1" ht="15">
      <c r="A185" s="36" t="s">
        <v>75</v>
      </c>
      <c r="B185" s="110" t="s">
        <v>69</v>
      </c>
      <c r="C185" s="112">
        <f t="shared" si="7"/>
        <v>0</v>
      </c>
      <c r="D185" s="128"/>
      <c r="E185" s="128"/>
      <c r="F185" s="128"/>
    </row>
    <row r="186" spans="1:6" s="89" customFormat="1" ht="28.5">
      <c r="A186" s="36" t="s">
        <v>76</v>
      </c>
      <c r="B186" s="110" t="s">
        <v>69</v>
      </c>
      <c r="C186" s="112">
        <f t="shared" si="7"/>
        <v>0</v>
      </c>
      <c r="D186" s="128"/>
      <c r="E186" s="128"/>
      <c r="F186" s="128"/>
    </row>
    <row r="187" spans="1:6" s="89" customFormat="1" ht="15">
      <c r="A187" s="36" t="s">
        <v>77</v>
      </c>
      <c r="B187" s="110" t="s">
        <v>69</v>
      </c>
      <c r="C187" s="112">
        <f t="shared" si="7"/>
        <v>0</v>
      </c>
      <c r="D187" s="129"/>
      <c r="E187" s="129"/>
      <c r="F187" s="123"/>
    </row>
    <row r="188" spans="1:6" s="130" customFormat="1" ht="28.5">
      <c r="A188" s="133" t="s">
        <v>559</v>
      </c>
      <c r="B188" s="110" t="s">
        <v>69</v>
      </c>
      <c r="C188" s="112">
        <f t="shared" si="7"/>
        <v>30810.21</v>
      </c>
      <c r="D188" s="113">
        <f>D189+D193+D194</f>
        <v>23840.21</v>
      </c>
      <c r="E188" s="113">
        <f>E189+E193-E194</f>
        <v>3747</v>
      </c>
      <c r="F188" s="113">
        <f>F189+F193-F194</f>
        <v>3223</v>
      </c>
    </row>
    <row r="189" spans="1:6" s="130" customFormat="1" ht="28.5">
      <c r="A189" s="133" t="s">
        <v>149</v>
      </c>
      <c r="B189" s="110" t="s">
        <v>69</v>
      </c>
      <c r="C189" s="112">
        <f t="shared" si="7"/>
        <v>30920.5</v>
      </c>
      <c r="D189" s="113">
        <f>D190+D191+D192</f>
        <v>23950.5</v>
      </c>
      <c r="E189" s="113">
        <f>E190+E191+E192</f>
        <v>3747</v>
      </c>
      <c r="F189" s="113">
        <f>F190+F191+F192</f>
        <v>3223</v>
      </c>
    </row>
    <row r="190" spans="1:6" s="130" customFormat="1" ht="30">
      <c r="A190" s="33" t="s">
        <v>93</v>
      </c>
      <c r="B190" s="110" t="s">
        <v>69</v>
      </c>
      <c r="C190" s="111">
        <f t="shared" si="7"/>
        <v>26614.7</v>
      </c>
      <c r="D190" s="127">
        <v>20416.7</v>
      </c>
      <c r="E190" s="127">
        <v>3232</v>
      </c>
      <c r="F190" s="124">
        <v>2966</v>
      </c>
    </row>
    <row r="191" spans="1:6" s="130" customFormat="1" ht="21" customHeight="1">
      <c r="A191" s="33" t="s">
        <v>106</v>
      </c>
      <c r="B191" s="110" t="s">
        <v>69</v>
      </c>
      <c r="C191" s="111">
        <f t="shared" si="7"/>
        <v>176.79</v>
      </c>
      <c r="D191" s="120">
        <v>176.79</v>
      </c>
      <c r="E191" s="120"/>
      <c r="F191" s="120"/>
    </row>
    <row r="192" spans="1:6" s="130" customFormat="1" ht="15">
      <c r="A192" s="116" t="s">
        <v>435</v>
      </c>
      <c r="B192" s="110" t="s">
        <v>69</v>
      </c>
      <c r="C192" s="111">
        <f t="shared" si="7"/>
        <v>4129.01</v>
      </c>
      <c r="D192" s="132">
        <v>3357.01</v>
      </c>
      <c r="E192" s="132">
        <v>515</v>
      </c>
      <c r="F192" s="115">
        <v>257</v>
      </c>
    </row>
    <row r="193" spans="1:6" s="130" customFormat="1" ht="15">
      <c r="A193" s="116" t="s">
        <v>94</v>
      </c>
      <c r="B193" s="110" t="s">
        <v>69</v>
      </c>
      <c r="C193" s="111">
        <f t="shared" si="7"/>
        <v>0</v>
      </c>
      <c r="D193" s="132"/>
      <c r="E193" s="132"/>
      <c r="F193" s="115"/>
    </row>
    <row r="194" spans="1:6" s="130" customFormat="1" ht="29.25" customHeight="1">
      <c r="A194" s="216" t="s">
        <v>173</v>
      </c>
      <c r="B194" s="110" t="s">
        <v>69</v>
      </c>
      <c r="C194" s="112">
        <f t="shared" si="7"/>
        <v>-110.29</v>
      </c>
      <c r="D194" s="128">
        <v>-110.29</v>
      </c>
      <c r="E194" s="217"/>
      <c r="F194" s="215"/>
    </row>
    <row r="195" spans="1:6" s="130" customFormat="1" ht="15">
      <c r="A195" s="133" t="s">
        <v>78</v>
      </c>
      <c r="B195" s="110" t="s">
        <v>69</v>
      </c>
      <c r="C195" s="112">
        <f t="shared" si="7"/>
        <v>35727.8</v>
      </c>
      <c r="D195" s="113">
        <f>D196+D197+D198+D199+D200+D201+D202+D203+D204+D205+D206+D207</f>
        <v>27813.8</v>
      </c>
      <c r="E195" s="113">
        <f>E196+E197+E198+E199+E200+E201+E202+E203+E204+E205+E206+E207</f>
        <v>4380</v>
      </c>
      <c r="F195" s="113">
        <f>F196+F197+F198+F199+F200+F201+F202+F203+F204+F205+F206+F207</f>
        <v>3534</v>
      </c>
    </row>
    <row r="196" spans="1:6" s="130" customFormat="1" ht="19.5" customHeight="1">
      <c r="A196" s="32" t="s">
        <v>79</v>
      </c>
      <c r="B196" s="110" t="s">
        <v>69</v>
      </c>
      <c r="C196" s="111">
        <f t="shared" si="7"/>
        <v>15008.8</v>
      </c>
      <c r="D196" s="134">
        <v>14617.8</v>
      </c>
      <c r="E196" s="135">
        <v>195</v>
      </c>
      <c r="F196" s="115">
        <v>196</v>
      </c>
    </row>
    <row r="197" spans="1:6" s="130" customFormat="1" ht="15">
      <c r="A197" s="32" t="s">
        <v>80</v>
      </c>
      <c r="B197" s="110" t="s">
        <v>69</v>
      </c>
      <c r="C197" s="111">
        <f t="shared" si="7"/>
        <v>154.8</v>
      </c>
      <c r="D197" s="134">
        <v>154.8</v>
      </c>
      <c r="E197" s="136"/>
      <c r="F197" s="115"/>
    </row>
    <row r="198" spans="1:6" s="130" customFormat="1" ht="15">
      <c r="A198" s="32" t="s">
        <v>174</v>
      </c>
      <c r="B198" s="110" t="s">
        <v>69</v>
      </c>
      <c r="C198" s="111">
        <f t="shared" si="7"/>
        <v>242.6</v>
      </c>
      <c r="D198" s="134">
        <v>242.6</v>
      </c>
      <c r="E198" s="136"/>
      <c r="F198" s="115"/>
    </row>
    <row r="199" spans="1:6" s="130" customFormat="1" ht="15">
      <c r="A199" s="32" t="s">
        <v>84</v>
      </c>
      <c r="B199" s="110" t="s">
        <v>69</v>
      </c>
      <c r="C199" s="111">
        <f t="shared" si="7"/>
        <v>1779.9</v>
      </c>
      <c r="D199" s="134">
        <v>889.9</v>
      </c>
      <c r="E199" s="136">
        <v>593</v>
      </c>
      <c r="F199" s="115">
        <v>297</v>
      </c>
    </row>
    <row r="200" spans="1:6" s="130" customFormat="1" ht="15">
      <c r="A200" s="32" t="s">
        <v>81</v>
      </c>
      <c r="B200" s="110" t="s">
        <v>69</v>
      </c>
      <c r="C200" s="111">
        <f t="shared" si="7"/>
        <v>2682.1</v>
      </c>
      <c r="D200" s="134">
        <v>2091.1</v>
      </c>
      <c r="E200" s="136">
        <v>394</v>
      </c>
      <c r="F200" s="115">
        <v>197</v>
      </c>
    </row>
    <row r="201" spans="1:6" s="130" customFormat="1" ht="15">
      <c r="A201" s="32" t="s">
        <v>150</v>
      </c>
      <c r="B201" s="110" t="s">
        <v>69</v>
      </c>
      <c r="C201" s="111">
        <f t="shared" si="7"/>
        <v>0</v>
      </c>
      <c r="D201" s="134"/>
      <c r="E201" s="136"/>
      <c r="F201" s="115"/>
    </row>
    <row r="202" spans="1:6" s="130" customFormat="1" ht="15.75" customHeight="1">
      <c r="A202" s="32" t="s">
        <v>82</v>
      </c>
      <c r="B202" s="110" t="s">
        <v>69</v>
      </c>
      <c r="C202" s="111">
        <f t="shared" si="7"/>
        <v>593.9</v>
      </c>
      <c r="D202" s="134">
        <v>296.9</v>
      </c>
      <c r="E202" s="136">
        <v>198</v>
      </c>
      <c r="F202" s="115">
        <v>99</v>
      </c>
    </row>
    <row r="203" spans="1:6" s="89" customFormat="1" ht="15.75" customHeight="1">
      <c r="A203" s="32" t="s">
        <v>175</v>
      </c>
      <c r="B203" s="110" t="s">
        <v>69</v>
      </c>
      <c r="C203" s="111">
        <f t="shared" si="7"/>
        <v>14675</v>
      </c>
      <c r="D203" s="134">
        <v>9000</v>
      </c>
      <c r="E203" s="136">
        <v>3000</v>
      </c>
      <c r="F203" s="115">
        <v>2675</v>
      </c>
    </row>
    <row r="204" spans="1:6" s="89" customFormat="1" ht="17.25" customHeight="1">
      <c r="A204" s="32" t="s">
        <v>169</v>
      </c>
      <c r="B204" s="110" t="s">
        <v>69</v>
      </c>
      <c r="C204" s="111">
        <f t="shared" si="7"/>
        <v>0</v>
      </c>
      <c r="D204" s="134"/>
      <c r="E204" s="136"/>
      <c r="F204" s="115"/>
    </row>
    <row r="205" spans="1:6" s="89" customFormat="1" ht="15">
      <c r="A205" s="32" t="s">
        <v>176</v>
      </c>
      <c r="B205" s="110" t="s">
        <v>69</v>
      </c>
      <c r="C205" s="111">
        <f t="shared" si="7"/>
        <v>120</v>
      </c>
      <c r="D205" s="134">
        <v>120</v>
      </c>
      <c r="E205" s="136"/>
      <c r="F205" s="115"/>
    </row>
    <row r="206" spans="1:6" s="89" customFormat="1" ht="15">
      <c r="A206" s="32" t="s">
        <v>178</v>
      </c>
      <c r="B206" s="110" t="s">
        <v>69</v>
      </c>
      <c r="C206" s="111">
        <f t="shared" si="7"/>
        <v>470.7</v>
      </c>
      <c r="D206" s="134">
        <v>400.7</v>
      </c>
      <c r="E206" s="136"/>
      <c r="F206" s="115">
        <v>70</v>
      </c>
    </row>
    <row r="207" spans="1:6" s="89" customFormat="1" ht="33" customHeight="1">
      <c r="A207" s="32" t="s">
        <v>177</v>
      </c>
      <c r="B207" s="110" t="s">
        <v>69</v>
      </c>
      <c r="C207" s="111">
        <f t="shared" si="7"/>
        <v>0</v>
      </c>
      <c r="D207" s="134"/>
      <c r="E207" s="134"/>
      <c r="F207" s="134"/>
    </row>
    <row r="208" spans="1:6" s="89" customFormat="1" ht="28.5">
      <c r="A208" s="30" t="s">
        <v>151</v>
      </c>
      <c r="B208" s="110" t="s">
        <v>69</v>
      </c>
      <c r="C208" s="112">
        <f t="shared" si="7"/>
        <v>0</v>
      </c>
      <c r="D208" s="134"/>
      <c r="E208" s="134"/>
      <c r="F208" s="134"/>
    </row>
    <row r="209" spans="1:6" s="89" customFormat="1" ht="28.5">
      <c r="A209" s="137" t="s">
        <v>179</v>
      </c>
      <c r="B209" s="138" t="s">
        <v>181</v>
      </c>
      <c r="C209" s="112">
        <f t="shared" si="7"/>
        <v>-2419.420000000002</v>
      </c>
      <c r="D209" s="113">
        <f>D163-D195</f>
        <v>-2419.420000000002</v>
      </c>
      <c r="E209" s="113">
        <f>E163-E195</f>
        <v>0</v>
      </c>
      <c r="F209" s="113">
        <f>F163-F195</f>
        <v>0</v>
      </c>
    </row>
    <row r="210" spans="1:6" s="89" customFormat="1" ht="18.75" customHeight="1">
      <c r="A210" s="263" t="s">
        <v>198</v>
      </c>
      <c r="B210" s="264"/>
      <c r="C210" s="264"/>
      <c r="D210" s="264"/>
      <c r="E210" s="264"/>
      <c r="F210" s="264"/>
    </row>
    <row r="211" spans="1:6" s="89" customFormat="1" ht="15">
      <c r="A211" s="139" t="s">
        <v>100</v>
      </c>
      <c r="B211" s="110" t="s">
        <v>69</v>
      </c>
      <c r="C211" s="52">
        <f aca="true" t="shared" si="8" ref="C211:C216">SUM(D211:F211)</f>
        <v>302575</v>
      </c>
      <c r="D211" s="23">
        <f>D212+D213</f>
        <v>195215</v>
      </c>
      <c r="E211" s="23">
        <f>E212+E213</f>
        <v>80881</v>
      </c>
      <c r="F211" s="23">
        <f>F212+F213</f>
        <v>26479</v>
      </c>
    </row>
    <row r="212" spans="1:6" s="89" customFormat="1" ht="15">
      <c r="A212" s="85" t="s">
        <v>152</v>
      </c>
      <c r="B212" s="110" t="s">
        <v>69</v>
      </c>
      <c r="C212" s="52">
        <f t="shared" si="8"/>
        <v>16562</v>
      </c>
      <c r="D212" s="140">
        <v>10120</v>
      </c>
      <c r="E212" s="140">
        <v>4029</v>
      </c>
      <c r="F212" s="140">
        <v>2413</v>
      </c>
    </row>
    <row r="213" spans="1:6" s="89" customFormat="1" ht="15">
      <c r="A213" s="141" t="s">
        <v>153</v>
      </c>
      <c r="B213" s="110" t="s">
        <v>69</v>
      </c>
      <c r="C213" s="52">
        <f t="shared" si="8"/>
        <v>286013</v>
      </c>
      <c r="D213" s="142">
        <v>185095</v>
      </c>
      <c r="E213" s="142">
        <v>76852</v>
      </c>
      <c r="F213" s="142">
        <v>24066</v>
      </c>
    </row>
    <row r="214" spans="1:6" s="89" customFormat="1" ht="15">
      <c r="A214" s="143" t="s">
        <v>154</v>
      </c>
      <c r="B214" s="110" t="s">
        <v>69</v>
      </c>
      <c r="C214" s="52">
        <f t="shared" si="8"/>
        <v>159311</v>
      </c>
      <c r="D214" s="142">
        <v>133903</v>
      </c>
      <c r="E214" s="142">
        <v>15890</v>
      </c>
      <c r="F214" s="142">
        <v>9518</v>
      </c>
    </row>
    <row r="215" spans="1:6" s="89" customFormat="1" ht="15">
      <c r="A215" s="143" t="s">
        <v>155</v>
      </c>
      <c r="B215" s="110" t="s">
        <v>69</v>
      </c>
      <c r="C215" s="52">
        <f t="shared" si="8"/>
        <v>81339</v>
      </c>
      <c r="D215" s="142">
        <v>47177</v>
      </c>
      <c r="E215" s="142">
        <v>21217</v>
      </c>
      <c r="F215" s="142">
        <v>12945</v>
      </c>
    </row>
    <row r="216" spans="1:6" s="89" customFormat="1" ht="15">
      <c r="A216" s="85" t="s">
        <v>156</v>
      </c>
      <c r="B216" s="110" t="s">
        <v>69</v>
      </c>
      <c r="C216" s="52">
        <f t="shared" si="8"/>
        <v>45363</v>
      </c>
      <c r="D216" s="142">
        <v>4015</v>
      </c>
      <c r="E216" s="142">
        <v>39745</v>
      </c>
      <c r="F216" s="142">
        <v>1603</v>
      </c>
    </row>
    <row r="217" spans="1:6" s="89" customFormat="1" ht="15">
      <c r="A217" s="265" t="s">
        <v>413</v>
      </c>
      <c r="B217" s="266"/>
      <c r="C217" s="266"/>
      <c r="D217" s="266"/>
      <c r="E217" s="266"/>
      <c r="F217" s="266"/>
    </row>
    <row r="218" spans="1:6" s="89" customFormat="1" ht="15">
      <c r="A218" s="265" t="s">
        <v>407</v>
      </c>
      <c r="B218" s="266"/>
      <c r="C218" s="266"/>
      <c r="D218" s="266"/>
      <c r="E218" s="266"/>
      <c r="F218" s="266"/>
    </row>
    <row r="219" spans="1:6" s="89" customFormat="1" ht="31.5" customHeight="1">
      <c r="A219" s="14" t="s">
        <v>200</v>
      </c>
      <c r="B219" s="15" t="s">
        <v>48</v>
      </c>
      <c r="C219" s="52">
        <f aca="true" t="shared" si="9" ref="C219:C250">SUM(D219:F219)</f>
        <v>0</v>
      </c>
      <c r="D219" s="144">
        <v>0</v>
      </c>
      <c r="E219" s="144">
        <v>0</v>
      </c>
      <c r="F219" s="144">
        <v>0</v>
      </c>
    </row>
    <row r="220" spans="1:6" s="89" customFormat="1" ht="15" customHeight="1">
      <c r="A220" s="16" t="s">
        <v>466</v>
      </c>
      <c r="B220" s="17" t="s">
        <v>48</v>
      </c>
      <c r="C220" s="52">
        <f t="shared" si="9"/>
        <v>3</v>
      </c>
      <c r="D220" s="145">
        <v>1</v>
      </c>
      <c r="E220" s="145">
        <v>1</v>
      </c>
      <c r="F220" s="145">
        <v>1</v>
      </c>
    </row>
    <row r="221" spans="1:6" s="89" customFormat="1" ht="26.25" customHeight="1">
      <c r="A221" s="16" t="s">
        <v>467</v>
      </c>
      <c r="B221" s="17" t="s">
        <v>202</v>
      </c>
      <c r="C221" s="52">
        <f t="shared" si="9"/>
        <v>127.9</v>
      </c>
      <c r="D221" s="145">
        <v>67</v>
      </c>
      <c r="E221" s="145">
        <v>39</v>
      </c>
      <c r="F221" s="145">
        <v>21.9</v>
      </c>
    </row>
    <row r="222" spans="1:6" s="89" customFormat="1" ht="27.75" customHeight="1">
      <c r="A222" s="18" t="s">
        <v>468</v>
      </c>
      <c r="B222" s="17" t="s">
        <v>31</v>
      </c>
      <c r="C222" s="52">
        <f t="shared" si="9"/>
        <v>3</v>
      </c>
      <c r="D222" s="25">
        <v>1</v>
      </c>
      <c r="E222" s="25">
        <v>1</v>
      </c>
      <c r="F222" s="25">
        <v>1</v>
      </c>
    </row>
    <row r="223" spans="1:6" s="89" customFormat="1" ht="15.75" customHeight="1">
      <c r="A223" s="18" t="s">
        <v>469</v>
      </c>
      <c r="B223" s="17" t="s">
        <v>31</v>
      </c>
      <c r="C223" s="52">
        <f t="shared" si="9"/>
        <v>3</v>
      </c>
      <c r="D223" s="145">
        <v>1</v>
      </c>
      <c r="E223" s="145">
        <v>1</v>
      </c>
      <c r="F223" s="145">
        <v>1</v>
      </c>
    </row>
    <row r="224" spans="1:6" s="89" customFormat="1" ht="14.25" customHeight="1">
      <c r="A224" s="18" t="s">
        <v>203</v>
      </c>
      <c r="B224" s="17" t="s">
        <v>470</v>
      </c>
      <c r="C224" s="52">
        <f t="shared" si="9"/>
        <v>29865</v>
      </c>
      <c r="D224" s="145">
        <v>13954</v>
      </c>
      <c r="E224" s="145">
        <v>8760</v>
      </c>
      <c r="F224" s="145">
        <v>7151</v>
      </c>
    </row>
    <row r="225" spans="1:6" s="89" customFormat="1" ht="15.75" customHeight="1">
      <c r="A225" s="18" t="s">
        <v>471</v>
      </c>
      <c r="B225" s="17" t="s">
        <v>470</v>
      </c>
      <c r="C225" s="52">
        <f t="shared" si="9"/>
        <v>1124</v>
      </c>
      <c r="D225" s="145">
        <v>562</v>
      </c>
      <c r="E225" s="145">
        <v>262</v>
      </c>
      <c r="F225" s="145">
        <v>300</v>
      </c>
    </row>
    <row r="226" spans="1:6" s="89" customFormat="1" ht="15" customHeight="1">
      <c r="A226" s="16" t="s">
        <v>204</v>
      </c>
      <c r="B226" s="17" t="s">
        <v>470</v>
      </c>
      <c r="C226" s="52">
        <f t="shared" si="9"/>
        <v>14736</v>
      </c>
      <c r="D226" s="145">
        <v>7431</v>
      </c>
      <c r="E226" s="145">
        <v>4952</v>
      </c>
      <c r="F226" s="145">
        <v>2353</v>
      </c>
    </row>
    <row r="227" spans="1:6" s="89" customFormat="1" ht="18.75" customHeight="1">
      <c r="A227" s="16" t="s">
        <v>472</v>
      </c>
      <c r="B227" s="17" t="s">
        <v>31</v>
      </c>
      <c r="C227" s="52">
        <f t="shared" si="9"/>
        <v>5896</v>
      </c>
      <c r="D227" s="145">
        <v>3035</v>
      </c>
      <c r="E227" s="145">
        <v>1496</v>
      </c>
      <c r="F227" s="145">
        <v>1365</v>
      </c>
    </row>
    <row r="228" spans="1:6" s="89" customFormat="1" ht="15" customHeight="1">
      <c r="A228" s="18" t="s">
        <v>205</v>
      </c>
      <c r="B228" s="17" t="s">
        <v>31</v>
      </c>
      <c r="C228" s="52">
        <f t="shared" si="9"/>
        <v>439</v>
      </c>
      <c r="D228" s="145">
        <v>211</v>
      </c>
      <c r="E228" s="145">
        <v>98</v>
      </c>
      <c r="F228" s="145">
        <v>130</v>
      </c>
    </row>
    <row r="229" spans="1:6" s="89" customFormat="1" ht="15">
      <c r="A229" s="19" t="s">
        <v>206</v>
      </c>
      <c r="B229" s="17" t="s">
        <v>48</v>
      </c>
      <c r="C229" s="52">
        <f t="shared" si="9"/>
        <v>3</v>
      </c>
      <c r="D229" s="145">
        <v>1</v>
      </c>
      <c r="E229" s="145">
        <v>1</v>
      </c>
      <c r="F229" s="145">
        <v>1</v>
      </c>
    </row>
    <row r="230" spans="1:6" s="89" customFormat="1" ht="15">
      <c r="A230" s="18" t="s">
        <v>207</v>
      </c>
      <c r="B230" s="17" t="s">
        <v>202</v>
      </c>
      <c r="C230" s="52">
        <f t="shared" si="9"/>
        <v>1199.4</v>
      </c>
      <c r="D230" s="145">
        <v>711.3</v>
      </c>
      <c r="E230" s="145">
        <v>280.6</v>
      </c>
      <c r="F230" s="145">
        <v>207.5</v>
      </c>
    </row>
    <row r="231" spans="1:6" s="89" customFormat="1" ht="15">
      <c r="A231" s="18" t="s">
        <v>208</v>
      </c>
      <c r="B231" s="17" t="s">
        <v>83</v>
      </c>
      <c r="C231" s="52">
        <f t="shared" si="9"/>
        <v>320</v>
      </c>
      <c r="D231" s="145">
        <v>200</v>
      </c>
      <c r="E231" s="145">
        <v>60</v>
      </c>
      <c r="F231" s="145">
        <v>60</v>
      </c>
    </row>
    <row r="232" spans="1:6" s="89" customFormat="1" ht="15">
      <c r="A232" s="18" t="s">
        <v>473</v>
      </c>
      <c r="B232" s="17" t="s">
        <v>31</v>
      </c>
      <c r="C232" s="52">
        <f t="shared" si="9"/>
        <v>23</v>
      </c>
      <c r="D232" s="145">
        <v>15</v>
      </c>
      <c r="E232" s="145">
        <v>4</v>
      </c>
      <c r="F232" s="145">
        <v>4</v>
      </c>
    </row>
    <row r="233" spans="1:6" s="89" customFormat="1" ht="15">
      <c r="A233" s="20" t="s">
        <v>474</v>
      </c>
      <c r="B233" s="17" t="s">
        <v>31</v>
      </c>
      <c r="C233" s="52">
        <f t="shared" si="9"/>
        <v>8</v>
      </c>
      <c r="D233" s="145">
        <v>8</v>
      </c>
      <c r="E233" s="145"/>
      <c r="F233" s="145"/>
    </row>
    <row r="234" spans="1:6" s="89" customFormat="1" ht="15">
      <c r="A234" s="19" t="s">
        <v>209</v>
      </c>
      <c r="B234" s="17" t="s">
        <v>48</v>
      </c>
      <c r="C234" s="52">
        <f t="shared" si="9"/>
        <v>0</v>
      </c>
      <c r="D234" s="145"/>
      <c r="E234" s="145"/>
      <c r="F234" s="145"/>
    </row>
    <row r="235" spans="1:6" s="89" customFormat="1" ht="15" customHeight="1">
      <c r="A235" s="18" t="s">
        <v>201</v>
      </c>
      <c r="B235" s="17" t="s">
        <v>202</v>
      </c>
      <c r="C235" s="52">
        <f t="shared" si="9"/>
        <v>0</v>
      </c>
      <c r="D235" s="145"/>
      <c r="E235" s="145"/>
      <c r="F235" s="145"/>
    </row>
    <row r="236" spans="1:6" s="89" customFormat="1" ht="15" customHeight="1">
      <c r="A236" s="18" t="s">
        <v>210</v>
      </c>
      <c r="B236" s="17" t="s">
        <v>83</v>
      </c>
      <c r="C236" s="52">
        <f t="shared" si="9"/>
        <v>0</v>
      </c>
      <c r="D236" s="145"/>
      <c r="E236" s="145"/>
      <c r="F236" s="145"/>
    </row>
    <row r="237" spans="1:6" s="88" customFormat="1" ht="15" customHeight="1">
      <c r="A237" s="18" t="s">
        <v>475</v>
      </c>
      <c r="B237" s="17" t="s">
        <v>31</v>
      </c>
      <c r="C237" s="52">
        <f t="shared" si="9"/>
        <v>0</v>
      </c>
      <c r="D237" s="145"/>
      <c r="E237" s="145"/>
      <c r="F237" s="145"/>
    </row>
    <row r="238" spans="1:6" s="88" customFormat="1" ht="15" customHeight="1">
      <c r="A238" s="20" t="s">
        <v>474</v>
      </c>
      <c r="B238" s="17" t="s">
        <v>31</v>
      </c>
      <c r="C238" s="52">
        <f t="shared" si="9"/>
        <v>0</v>
      </c>
      <c r="D238" s="145"/>
      <c r="E238" s="145"/>
      <c r="F238" s="145"/>
    </row>
    <row r="239" spans="1:6" s="88" customFormat="1" ht="15" customHeight="1">
      <c r="A239" s="18" t="s">
        <v>211</v>
      </c>
      <c r="B239" s="17" t="s">
        <v>476</v>
      </c>
      <c r="C239" s="52">
        <f t="shared" si="9"/>
        <v>318</v>
      </c>
      <c r="D239" s="145">
        <v>138</v>
      </c>
      <c r="E239" s="145">
        <v>100</v>
      </c>
      <c r="F239" s="145">
        <v>80</v>
      </c>
    </row>
    <row r="240" spans="1:6" s="88" customFormat="1" ht="15" customHeight="1">
      <c r="A240" s="18" t="s">
        <v>212</v>
      </c>
      <c r="B240" s="17" t="s">
        <v>31</v>
      </c>
      <c r="C240" s="52">
        <f t="shared" si="9"/>
        <v>9198</v>
      </c>
      <c r="D240" s="145">
        <v>6570</v>
      </c>
      <c r="E240" s="145">
        <v>1082</v>
      </c>
      <c r="F240" s="145">
        <v>1546</v>
      </c>
    </row>
    <row r="241" spans="1:6" s="88" customFormat="1" ht="15" customHeight="1">
      <c r="A241" s="18" t="s">
        <v>213</v>
      </c>
      <c r="B241" s="17" t="s">
        <v>48</v>
      </c>
      <c r="C241" s="52">
        <f t="shared" si="9"/>
        <v>12</v>
      </c>
      <c r="D241" s="145">
        <v>5</v>
      </c>
      <c r="E241" s="145">
        <v>4</v>
      </c>
      <c r="F241" s="145">
        <v>3</v>
      </c>
    </row>
    <row r="242" spans="1:6" s="88" customFormat="1" ht="15" customHeight="1">
      <c r="A242" s="18" t="s">
        <v>214</v>
      </c>
      <c r="B242" s="17" t="s">
        <v>48</v>
      </c>
      <c r="C242" s="52">
        <f t="shared" si="9"/>
        <v>7</v>
      </c>
      <c r="D242" s="145">
        <v>4</v>
      </c>
      <c r="E242" s="145">
        <v>2</v>
      </c>
      <c r="F242" s="145">
        <v>1</v>
      </c>
    </row>
    <row r="243" spans="1:6" s="88" customFormat="1" ht="15" customHeight="1">
      <c r="A243" s="18" t="s">
        <v>215</v>
      </c>
      <c r="B243" s="17" t="s">
        <v>31</v>
      </c>
      <c r="C243" s="52">
        <f t="shared" si="9"/>
        <v>73</v>
      </c>
      <c r="D243" s="146">
        <v>22</v>
      </c>
      <c r="E243" s="146">
        <v>23</v>
      </c>
      <c r="F243" s="146">
        <v>28</v>
      </c>
    </row>
    <row r="244" spans="1:6" s="88" customFormat="1" ht="15" customHeight="1">
      <c r="A244" s="18" t="s">
        <v>216</v>
      </c>
      <c r="B244" s="17" t="s">
        <v>31</v>
      </c>
      <c r="C244" s="52">
        <f t="shared" si="9"/>
        <v>24</v>
      </c>
      <c r="D244" s="146">
        <v>14</v>
      </c>
      <c r="E244" s="146">
        <v>6</v>
      </c>
      <c r="F244" s="146">
        <v>4</v>
      </c>
    </row>
    <row r="245" spans="1:6" s="88" customFormat="1" ht="15" customHeight="1">
      <c r="A245" s="19" t="s">
        <v>217</v>
      </c>
      <c r="B245" s="17" t="s">
        <v>48</v>
      </c>
      <c r="C245" s="52">
        <f t="shared" si="9"/>
        <v>1</v>
      </c>
      <c r="D245" s="146">
        <v>1</v>
      </c>
      <c r="E245" s="146">
        <v>0</v>
      </c>
      <c r="F245" s="146">
        <v>0</v>
      </c>
    </row>
    <row r="246" spans="1:6" s="88" customFormat="1" ht="15" customHeight="1">
      <c r="A246" s="19" t="s">
        <v>218</v>
      </c>
      <c r="B246" s="17" t="s">
        <v>48</v>
      </c>
      <c r="C246" s="52">
        <f t="shared" si="9"/>
        <v>0</v>
      </c>
      <c r="D246" s="146"/>
      <c r="E246" s="146"/>
      <c r="F246" s="146"/>
    </row>
    <row r="247" spans="1:6" s="88" customFormat="1" ht="15" customHeight="1">
      <c r="A247" s="18" t="s">
        <v>219</v>
      </c>
      <c r="B247" s="17" t="s">
        <v>31</v>
      </c>
      <c r="C247" s="52">
        <f t="shared" si="9"/>
        <v>0</v>
      </c>
      <c r="D247" s="146"/>
      <c r="E247" s="146"/>
      <c r="F247" s="146"/>
    </row>
    <row r="248" spans="1:6" s="88" customFormat="1" ht="15" customHeight="1">
      <c r="A248" s="18" t="s">
        <v>220</v>
      </c>
      <c r="B248" s="17" t="s">
        <v>48</v>
      </c>
      <c r="C248" s="52">
        <f t="shared" si="9"/>
        <v>0</v>
      </c>
      <c r="D248" s="146">
        <v>0</v>
      </c>
      <c r="E248" s="146">
        <v>0</v>
      </c>
      <c r="F248" s="146">
        <v>0</v>
      </c>
    </row>
    <row r="249" spans="1:6" s="88" customFormat="1" ht="15" customHeight="1">
      <c r="A249" s="21" t="s">
        <v>408</v>
      </c>
      <c r="B249" s="17" t="s">
        <v>48</v>
      </c>
      <c r="C249" s="52">
        <f t="shared" si="9"/>
        <v>0</v>
      </c>
      <c r="D249" s="146"/>
      <c r="E249" s="146"/>
      <c r="F249" s="146"/>
    </row>
    <row r="250" spans="1:6" s="88" customFormat="1" ht="15" customHeight="1">
      <c r="A250" s="16" t="s">
        <v>207</v>
      </c>
      <c r="B250" s="17" t="s">
        <v>202</v>
      </c>
      <c r="C250" s="52">
        <f t="shared" si="9"/>
        <v>0</v>
      </c>
      <c r="D250" s="146"/>
      <c r="E250" s="146"/>
      <c r="F250" s="146"/>
    </row>
    <row r="251" spans="1:6" ht="19.5" customHeight="1">
      <c r="A251" s="16" t="s">
        <v>208</v>
      </c>
      <c r="B251" s="17" t="s">
        <v>83</v>
      </c>
      <c r="C251" s="52">
        <f aca="true" t="shared" si="10" ref="C251:C276">SUM(D251:F251)</f>
        <v>0</v>
      </c>
      <c r="D251" s="146"/>
      <c r="E251" s="146"/>
      <c r="F251" s="146"/>
    </row>
    <row r="252" spans="1:6" ht="19.5" customHeight="1">
      <c r="A252" s="16" t="s">
        <v>409</v>
      </c>
      <c r="B252" s="17" t="s">
        <v>31</v>
      </c>
      <c r="C252" s="52">
        <f t="shared" si="10"/>
        <v>0</v>
      </c>
      <c r="D252" s="146"/>
      <c r="E252" s="146"/>
      <c r="F252" s="146"/>
    </row>
    <row r="253" spans="1:6" ht="19.5" customHeight="1">
      <c r="A253" s="16" t="s">
        <v>477</v>
      </c>
      <c r="B253" s="17" t="s">
        <v>31</v>
      </c>
      <c r="C253" s="52">
        <f t="shared" si="10"/>
        <v>0</v>
      </c>
      <c r="D253" s="146"/>
      <c r="E253" s="146"/>
      <c r="F253" s="146"/>
    </row>
    <row r="254" spans="1:6" ht="19.5" customHeight="1">
      <c r="A254" s="22" t="s">
        <v>478</v>
      </c>
      <c r="B254" s="17" t="s">
        <v>31</v>
      </c>
      <c r="C254" s="52">
        <f t="shared" si="10"/>
        <v>0</v>
      </c>
      <c r="D254" s="146"/>
      <c r="E254" s="146"/>
      <c r="F254" s="146"/>
    </row>
    <row r="255" spans="1:6" ht="37.5" customHeight="1">
      <c r="A255" s="21" t="s">
        <v>410</v>
      </c>
      <c r="B255" s="17" t="s">
        <v>48</v>
      </c>
      <c r="C255" s="52">
        <f t="shared" si="10"/>
        <v>0</v>
      </c>
      <c r="D255" s="146"/>
      <c r="E255" s="146"/>
      <c r="F255" s="146"/>
    </row>
    <row r="256" spans="1:6" ht="19.5" customHeight="1">
      <c r="A256" s="16" t="s">
        <v>207</v>
      </c>
      <c r="B256" s="17" t="s">
        <v>202</v>
      </c>
      <c r="C256" s="52">
        <f t="shared" si="10"/>
        <v>0</v>
      </c>
      <c r="D256" s="146"/>
      <c r="E256" s="146"/>
      <c r="F256" s="146"/>
    </row>
    <row r="257" spans="1:6" ht="19.5" customHeight="1">
      <c r="A257" s="16" t="s">
        <v>208</v>
      </c>
      <c r="B257" s="17" t="s">
        <v>83</v>
      </c>
      <c r="C257" s="52">
        <f t="shared" si="10"/>
        <v>0</v>
      </c>
      <c r="D257" s="146"/>
      <c r="E257" s="146"/>
      <c r="F257" s="146"/>
    </row>
    <row r="258" spans="1:6" ht="19.5" customHeight="1">
      <c r="A258" s="16" t="s">
        <v>409</v>
      </c>
      <c r="B258" s="17" t="s">
        <v>31</v>
      </c>
      <c r="C258" s="52">
        <f t="shared" si="10"/>
        <v>0</v>
      </c>
      <c r="D258" s="146"/>
      <c r="E258" s="146"/>
      <c r="F258" s="146"/>
    </row>
    <row r="259" spans="1:6" ht="33.75" customHeight="1">
      <c r="A259" s="16" t="s">
        <v>479</v>
      </c>
      <c r="B259" s="17" t="s">
        <v>31</v>
      </c>
      <c r="C259" s="52">
        <f t="shared" si="10"/>
        <v>0</v>
      </c>
      <c r="D259" s="146"/>
      <c r="E259" s="146"/>
      <c r="F259" s="146"/>
    </row>
    <row r="260" spans="1:6" ht="19.5" customHeight="1">
      <c r="A260" s="22" t="s">
        <v>478</v>
      </c>
      <c r="B260" s="17" t="s">
        <v>31</v>
      </c>
      <c r="C260" s="52">
        <f t="shared" si="10"/>
        <v>0</v>
      </c>
      <c r="D260" s="146"/>
      <c r="E260" s="146"/>
      <c r="F260" s="146"/>
    </row>
    <row r="261" spans="1:6" ht="39.75" customHeight="1">
      <c r="A261" s="19" t="s">
        <v>182</v>
      </c>
      <c r="B261" s="17" t="s">
        <v>412</v>
      </c>
      <c r="C261" s="52">
        <f t="shared" si="10"/>
        <v>20</v>
      </c>
      <c r="D261" s="23">
        <f>D262+D263+D264</f>
        <v>10</v>
      </c>
      <c r="E261" s="23">
        <f>E262+E263+E264</f>
        <v>7</v>
      </c>
      <c r="F261" s="23">
        <f>F262+F263+F264</f>
        <v>3</v>
      </c>
    </row>
    <row r="262" spans="1:6" ht="19.5" customHeight="1">
      <c r="A262" s="18" t="s">
        <v>183</v>
      </c>
      <c r="B262" s="17" t="s">
        <v>412</v>
      </c>
      <c r="C262" s="52">
        <f t="shared" si="10"/>
        <v>20</v>
      </c>
      <c r="D262" s="147">
        <v>10</v>
      </c>
      <c r="E262" s="147">
        <v>7</v>
      </c>
      <c r="F262" s="147">
        <v>3</v>
      </c>
    </row>
    <row r="263" spans="1:6" ht="19.5" customHeight="1">
      <c r="A263" s="16" t="s">
        <v>411</v>
      </c>
      <c r="B263" s="17" t="s">
        <v>412</v>
      </c>
      <c r="C263" s="52">
        <f t="shared" si="10"/>
        <v>0</v>
      </c>
      <c r="D263" s="146"/>
      <c r="E263" s="146"/>
      <c r="F263" s="146"/>
    </row>
    <row r="264" spans="1:6" ht="19.5" customHeight="1">
      <c r="A264" s="16" t="s">
        <v>184</v>
      </c>
      <c r="B264" s="17" t="s">
        <v>412</v>
      </c>
      <c r="C264" s="52">
        <f t="shared" si="10"/>
        <v>0</v>
      </c>
      <c r="D264" s="146"/>
      <c r="E264" s="146"/>
      <c r="F264" s="146"/>
    </row>
    <row r="265" spans="1:6" ht="19.5" customHeight="1">
      <c r="A265" s="19" t="s">
        <v>185</v>
      </c>
      <c r="B265" s="17" t="s">
        <v>48</v>
      </c>
      <c r="C265" s="87">
        <f t="shared" si="10"/>
        <v>0</v>
      </c>
      <c r="D265" s="189"/>
      <c r="E265" s="189"/>
      <c r="F265" s="189"/>
    </row>
    <row r="266" spans="1:6" ht="19.5" customHeight="1">
      <c r="A266" s="18" t="s">
        <v>186</v>
      </c>
      <c r="B266" s="17" t="s">
        <v>48</v>
      </c>
      <c r="C266" s="87">
        <f t="shared" si="10"/>
        <v>0</v>
      </c>
      <c r="D266" s="189"/>
      <c r="E266" s="189"/>
      <c r="F266" s="189"/>
    </row>
    <row r="267" spans="1:6" ht="19.5" customHeight="1">
      <c r="A267" s="19" t="s">
        <v>187</v>
      </c>
      <c r="B267" s="17" t="s">
        <v>48</v>
      </c>
      <c r="C267" s="87">
        <f t="shared" si="10"/>
        <v>3</v>
      </c>
      <c r="D267" s="189">
        <v>1</v>
      </c>
      <c r="E267" s="189">
        <v>1</v>
      </c>
      <c r="F267" s="189">
        <v>1</v>
      </c>
    </row>
    <row r="268" spans="1:6" ht="19.5" customHeight="1">
      <c r="A268" s="18" t="s">
        <v>188</v>
      </c>
      <c r="B268" s="17" t="s">
        <v>48</v>
      </c>
      <c r="C268" s="87">
        <f t="shared" si="10"/>
        <v>3</v>
      </c>
      <c r="D268" s="104">
        <v>1</v>
      </c>
      <c r="E268" s="104">
        <v>1</v>
      </c>
      <c r="F268" s="104">
        <v>1</v>
      </c>
    </row>
    <row r="269" spans="1:6" ht="19.5" customHeight="1">
      <c r="A269" s="18" t="s">
        <v>189</v>
      </c>
      <c r="B269" s="17" t="s">
        <v>48</v>
      </c>
      <c r="C269" s="87">
        <f t="shared" si="10"/>
        <v>0</v>
      </c>
      <c r="D269" s="104"/>
      <c r="E269" s="104"/>
      <c r="F269" s="104"/>
    </row>
    <row r="270" spans="1:6" ht="33.75" customHeight="1">
      <c r="A270" s="18" t="s">
        <v>190</v>
      </c>
      <c r="B270" s="17" t="s">
        <v>181</v>
      </c>
      <c r="C270" s="52">
        <f t="shared" si="10"/>
        <v>0</v>
      </c>
      <c r="D270" s="142"/>
      <c r="E270" s="142"/>
      <c r="F270" s="142"/>
    </row>
    <row r="271" spans="1:6" ht="35.25" customHeight="1">
      <c r="A271" s="19" t="s">
        <v>480</v>
      </c>
      <c r="B271" s="17" t="s">
        <v>48</v>
      </c>
      <c r="C271" s="52">
        <f t="shared" si="10"/>
        <v>0</v>
      </c>
      <c r="D271" s="142"/>
      <c r="E271" s="142"/>
      <c r="F271" s="142"/>
    </row>
    <row r="272" spans="1:6" ht="19.5" customHeight="1">
      <c r="A272" s="18" t="s">
        <v>191</v>
      </c>
      <c r="B272" s="17" t="s">
        <v>48</v>
      </c>
      <c r="C272" s="52">
        <f t="shared" si="10"/>
        <v>0</v>
      </c>
      <c r="D272" s="142"/>
      <c r="E272" s="142"/>
      <c r="F272" s="142"/>
    </row>
    <row r="273" spans="1:6" ht="19.5" customHeight="1">
      <c r="A273" s="18" t="s">
        <v>192</v>
      </c>
      <c r="B273" s="17" t="s">
        <v>48</v>
      </c>
      <c r="C273" s="52">
        <f t="shared" si="10"/>
        <v>0</v>
      </c>
      <c r="D273" s="142"/>
      <c r="E273" s="142"/>
      <c r="F273" s="142"/>
    </row>
    <row r="274" spans="1:6" ht="19.5" customHeight="1">
      <c r="A274" s="18" t="s">
        <v>193</v>
      </c>
      <c r="B274" s="17" t="s">
        <v>48</v>
      </c>
      <c r="C274" s="52">
        <f t="shared" si="10"/>
        <v>0</v>
      </c>
      <c r="D274" s="142"/>
      <c r="E274" s="142"/>
      <c r="F274" s="142"/>
    </row>
    <row r="275" spans="1:6" ht="19.5" customHeight="1">
      <c r="A275" s="148" t="s">
        <v>188</v>
      </c>
      <c r="B275" s="17" t="s">
        <v>48</v>
      </c>
      <c r="C275" s="52">
        <f t="shared" si="10"/>
        <v>0</v>
      </c>
      <c r="D275" s="142"/>
      <c r="E275" s="142"/>
      <c r="F275" s="142"/>
    </row>
    <row r="276" spans="1:6" ht="19.5" customHeight="1">
      <c r="A276" s="148" t="s">
        <v>189</v>
      </c>
      <c r="B276" s="17" t="s">
        <v>48</v>
      </c>
      <c r="C276" s="52">
        <f t="shared" si="10"/>
        <v>0</v>
      </c>
      <c r="D276" s="142"/>
      <c r="E276" s="142"/>
      <c r="F276" s="142"/>
    </row>
    <row r="277" spans="1:6" ht="19.5" customHeight="1">
      <c r="A277" s="249" t="s">
        <v>508</v>
      </c>
      <c r="B277" s="250"/>
      <c r="C277" s="250"/>
      <c r="D277" s="250"/>
      <c r="E277" s="250"/>
      <c r="F277" s="250"/>
    </row>
    <row r="278" spans="1:6" ht="19.5" customHeight="1">
      <c r="A278" s="30" t="s">
        <v>509</v>
      </c>
      <c r="B278" s="31" t="s">
        <v>48</v>
      </c>
      <c r="C278" s="87">
        <f aca="true" t="shared" si="11" ref="C278:C310">SUM(D278:F278)</f>
        <v>10</v>
      </c>
      <c r="D278" s="218">
        <f aca="true" t="shared" si="12" ref="D278:F279">D280+D282+D296+D306+D300</f>
        <v>5</v>
      </c>
      <c r="E278" s="218">
        <f t="shared" si="12"/>
        <v>3</v>
      </c>
      <c r="F278" s="218">
        <f t="shared" si="12"/>
        <v>2</v>
      </c>
    </row>
    <row r="279" spans="1:6" ht="19.5" customHeight="1">
      <c r="A279" s="32" t="s">
        <v>510</v>
      </c>
      <c r="B279" s="31" t="s">
        <v>31</v>
      </c>
      <c r="C279" s="87">
        <f t="shared" si="11"/>
        <v>180</v>
      </c>
      <c r="D279" s="218">
        <f t="shared" si="12"/>
        <v>107</v>
      </c>
      <c r="E279" s="218">
        <f t="shared" si="12"/>
        <v>42</v>
      </c>
      <c r="F279" s="218">
        <f t="shared" si="12"/>
        <v>31</v>
      </c>
    </row>
    <row r="280" spans="1:6" ht="19.5" customHeight="1">
      <c r="A280" s="30" t="s">
        <v>511</v>
      </c>
      <c r="B280" s="31" t="s">
        <v>48</v>
      </c>
      <c r="C280" s="87">
        <f t="shared" si="11"/>
        <v>0</v>
      </c>
      <c r="D280" s="104"/>
      <c r="E280" s="104"/>
      <c r="F280" s="104"/>
    </row>
    <row r="281" spans="1:6" ht="19.5" customHeight="1">
      <c r="A281" s="32" t="s">
        <v>512</v>
      </c>
      <c r="B281" s="31" t="s">
        <v>31</v>
      </c>
      <c r="C281" s="87">
        <f t="shared" si="11"/>
        <v>0</v>
      </c>
      <c r="D281" s="104"/>
      <c r="E281" s="104"/>
      <c r="F281" s="104"/>
    </row>
    <row r="282" spans="1:6" ht="33.75" customHeight="1">
      <c r="A282" s="30" t="s">
        <v>513</v>
      </c>
      <c r="B282" s="31" t="s">
        <v>48</v>
      </c>
      <c r="C282" s="87">
        <f t="shared" si="11"/>
        <v>5</v>
      </c>
      <c r="D282" s="218">
        <f>D284+D286+D288+D290+D292+D294</f>
        <v>3</v>
      </c>
      <c r="E282" s="218">
        <v>1</v>
      </c>
      <c r="F282" s="218">
        <v>1</v>
      </c>
    </row>
    <row r="283" spans="1:6" ht="19.5" customHeight="1">
      <c r="A283" s="32" t="s">
        <v>510</v>
      </c>
      <c r="B283" s="31" t="s">
        <v>31</v>
      </c>
      <c r="C283" s="87">
        <f t="shared" si="11"/>
        <v>73</v>
      </c>
      <c r="D283" s="218">
        <f>D285+D287+D289+D291+D293+D295</f>
        <v>71</v>
      </c>
      <c r="E283" s="218">
        <v>1</v>
      </c>
      <c r="F283" s="218">
        <v>1</v>
      </c>
    </row>
    <row r="284" spans="1:6" ht="19.5" customHeight="1">
      <c r="A284" s="32" t="s">
        <v>514</v>
      </c>
      <c r="B284" s="31" t="s">
        <v>48</v>
      </c>
      <c r="C284" s="87">
        <f t="shared" si="11"/>
        <v>0</v>
      </c>
      <c r="D284" s="104"/>
      <c r="E284" s="104"/>
      <c r="F284" s="104"/>
    </row>
    <row r="285" spans="1:6" ht="19.5" customHeight="1">
      <c r="A285" s="32" t="s">
        <v>510</v>
      </c>
      <c r="B285" s="31" t="s">
        <v>31</v>
      </c>
      <c r="C285" s="87">
        <f t="shared" si="11"/>
        <v>0</v>
      </c>
      <c r="D285" s="104"/>
      <c r="E285" s="104"/>
      <c r="F285" s="104"/>
    </row>
    <row r="286" spans="1:6" ht="19.5" customHeight="1">
      <c r="A286" s="32" t="s">
        <v>515</v>
      </c>
      <c r="B286" s="31" t="s">
        <v>48</v>
      </c>
      <c r="C286" s="87">
        <f t="shared" si="11"/>
        <v>1</v>
      </c>
      <c r="D286" s="104">
        <v>1</v>
      </c>
      <c r="E286" s="104"/>
      <c r="F286" s="104"/>
    </row>
    <row r="287" spans="1:6" ht="19.5" customHeight="1">
      <c r="A287" s="32" t="s">
        <v>510</v>
      </c>
      <c r="B287" s="31" t="s">
        <v>31</v>
      </c>
      <c r="C287" s="87">
        <f t="shared" si="11"/>
        <v>16</v>
      </c>
      <c r="D287" s="104">
        <v>16</v>
      </c>
      <c r="E287" s="104"/>
      <c r="F287" s="104"/>
    </row>
    <row r="288" spans="1:6" ht="19.5" customHeight="1">
      <c r="A288" s="32" t="s">
        <v>516</v>
      </c>
      <c r="B288" s="31" t="s">
        <v>48</v>
      </c>
      <c r="C288" s="87">
        <f t="shared" si="11"/>
        <v>1</v>
      </c>
      <c r="D288" s="104">
        <v>1</v>
      </c>
      <c r="E288" s="104"/>
      <c r="F288" s="104"/>
    </row>
    <row r="289" spans="1:6" ht="19.5" customHeight="1">
      <c r="A289" s="32" t="s">
        <v>510</v>
      </c>
      <c r="B289" s="31" t="s">
        <v>31</v>
      </c>
      <c r="C289" s="87">
        <f t="shared" si="11"/>
        <v>25</v>
      </c>
      <c r="D289" s="104">
        <v>25</v>
      </c>
      <c r="E289" s="104"/>
      <c r="F289" s="104"/>
    </row>
    <row r="290" spans="1:6" ht="19.5" customHeight="1">
      <c r="A290" s="32" t="s">
        <v>517</v>
      </c>
      <c r="B290" s="31" t="s">
        <v>48</v>
      </c>
      <c r="C290" s="87">
        <f t="shared" si="11"/>
        <v>0</v>
      </c>
      <c r="D290" s="104"/>
      <c r="E290" s="104"/>
      <c r="F290" s="104"/>
    </row>
    <row r="291" spans="1:6" ht="19.5" customHeight="1">
      <c r="A291" s="32" t="s">
        <v>510</v>
      </c>
      <c r="B291" s="31" t="s">
        <v>31</v>
      </c>
      <c r="C291" s="87">
        <f t="shared" si="11"/>
        <v>0</v>
      </c>
      <c r="D291" s="104"/>
      <c r="E291" s="104"/>
      <c r="F291" s="104"/>
    </row>
    <row r="292" spans="1:6" ht="19.5" customHeight="1">
      <c r="A292" s="32" t="s">
        <v>518</v>
      </c>
      <c r="B292" s="31" t="s">
        <v>48</v>
      </c>
      <c r="C292" s="87">
        <f t="shared" si="11"/>
        <v>1</v>
      </c>
      <c r="D292" s="104">
        <v>1</v>
      </c>
      <c r="E292" s="104"/>
      <c r="F292" s="104"/>
    </row>
    <row r="293" spans="1:6" ht="19.5" customHeight="1">
      <c r="A293" s="32" t="s">
        <v>510</v>
      </c>
      <c r="B293" s="31" t="s">
        <v>31</v>
      </c>
      <c r="C293" s="87">
        <f t="shared" si="11"/>
        <v>30</v>
      </c>
      <c r="D293" s="104">
        <v>30</v>
      </c>
      <c r="E293" s="104"/>
      <c r="F293" s="104"/>
    </row>
    <row r="294" spans="1:6" ht="19.5" customHeight="1">
      <c r="A294" s="32" t="s">
        <v>519</v>
      </c>
      <c r="B294" s="31" t="s">
        <v>48</v>
      </c>
      <c r="C294" s="87">
        <f t="shared" si="11"/>
        <v>2</v>
      </c>
      <c r="D294" s="104">
        <v>0</v>
      </c>
      <c r="E294" s="104">
        <v>1</v>
      </c>
      <c r="F294" s="104">
        <v>1</v>
      </c>
    </row>
    <row r="295" spans="1:6" ht="19.5" customHeight="1">
      <c r="A295" s="32" t="s">
        <v>510</v>
      </c>
      <c r="B295" s="31" t="s">
        <v>31</v>
      </c>
      <c r="C295" s="87">
        <f t="shared" si="11"/>
        <v>28</v>
      </c>
      <c r="D295" s="104">
        <v>0</v>
      </c>
      <c r="E295" s="104">
        <v>14</v>
      </c>
      <c r="F295" s="104">
        <v>14</v>
      </c>
    </row>
    <row r="296" spans="1:6" ht="19.5" customHeight="1">
      <c r="A296" s="30" t="s">
        <v>520</v>
      </c>
      <c r="B296" s="31" t="s">
        <v>48</v>
      </c>
      <c r="C296" s="87">
        <f t="shared" si="11"/>
        <v>3</v>
      </c>
      <c r="D296" s="104">
        <v>1</v>
      </c>
      <c r="E296" s="104">
        <v>1</v>
      </c>
      <c r="F296" s="104">
        <v>1</v>
      </c>
    </row>
    <row r="297" spans="1:6" ht="19.5" customHeight="1">
      <c r="A297" s="33" t="s">
        <v>510</v>
      </c>
      <c r="B297" s="34" t="s">
        <v>31</v>
      </c>
      <c r="C297" s="87">
        <f t="shared" si="11"/>
        <v>95</v>
      </c>
      <c r="D297" s="104">
        <v>30</v>
      </c>
      <c r="E297" s="104">
        <v>35</v>
      </c>
      <c r="F297" s="104">
        <v>30</v>
      </c>
    </row>
    <row r="298" spans="1:6" ht="19.5" customHeight="1">
      <c r="A298" s="35" t="s">
        <v>521</v>
      </c>
      <c r="B298" s="34" t="s">
        <v>48</v>
      </c>
      <c r="C298" s="87">
        <f t="shared" si="11"/>
        <v>3</v>
      </c>
      <c r="D298" s="104">
        <v>1</v>
      </c>
      <c r="E298" s="104">
        <v>1</v>
      </c>
      <c r="F298" s="104">
        <v>1</v>
      </c>
    </row>
    <row r="299" spans="1:6" ht="19.5" customHeight="1">
      <c r="A299" s="33" t="s">
        <v>512</v>
      </c>
      <c r="B299" s="34" t="s">
        <v>31</v>
      </c>
      <c r="C299" s="87">
        <f t="shared" si="11"/>
        <v>95</v>
      </c>
      <c r="D299" s="104">
        <v>30</v>
      </c>
      <c r="E299" s="104">
        <v>35</v>
      </c>
      <c r="F299" s="104">
        <v>30</v>
      </c>
    </row>
    <row r="300" spans="1:6" ht="19.5" customHeight="1">
      <c r="A300" s="36" t="s">
        <v>522</v>
      </c>
      <c r="B300" s="34" t="s">
        <v>48</v>
      </c>
      <c r="C300" s="87">
        <f t="shared" si="11"/>
        <v>2</v>
      </c>
      <c r="D300" s="218">
        <f aca="true" t="shared" si="13" ref="D300:F301">D302+D304</f>
        <v>1</v>
      </c>
      <c r="E300" s="218">
        <f t="shared" si="13"/>
        <v>1</v>
      </c>
      <c r="F300" s="218">
        <f t="shared" si="13"/>
        <v>0</v>
      </c>
    </row>
    <row r="301" spans="1:6" ht="19.5" customHeight="1">
      <c r="A301" s="33" t="s">
        <v>510</v>
      </c>
      <c r="B301" s="34" t="s">
        <v>31</v>
      </c>
      <c r="C301" s="87">
        <f t="shared" si="11"/>
        <v>12</v>
      </c>
      <c r="D301" s="218">
        <f t="shared" si="13"/>
        <v>6</v>
      </c>
      <c r="E301" s="218">
        <f t="shared" si="13"/>
        <v>6</v>
      </c>
      <c r="F301" s="218">
        <f t="shared" si="13"/>
        <v>0</v>
      </c>
    </row>
    <row r="302" spans="1:6" ht="19.5" customHeight="1">
      <c r="A302" s="35" t="s">
        <v>523</v>
      </c>
      <c r="B302" s="34" t="s">
        <v>48</v>
      </c>
      <c r="C302" s="87">
        <f t="shared" si="11"/>
        <v>2</v>
      </c>
      <c r="D302" s="104">
        <v>1</v>
      </c>
      <c r="E302" s="104">
        <v>1</v>
      </c>
      <c r="F302" s="104"/>
    </row>
    <row r="303" spans="1:6" ht="19.5" customHeight="1">
      <c r="A303" s="33" t="s">
        <v>510</v>
      </c>
      <c r="B303" s="34" t="s">
        <v>31</v>
      </c>
      <c r="C303" s="87">
        <f t="shared" si="11"/>
        <v>12</v>
      </c>
      <c r="D303" s="104">
        <v>6</v>
      </c>
      <c r="E303" s="104">
        <v>6</v>
      </c>
      <c r="F303" s="104"/>
    </row>
    <row r="304" spans="1:6" ht="19.5" customHeight="1">
      <c r="A304" s="35" t="s">
        <v>524</v>
      </c>
      <c r="B304" s="34" t="s">
        <v>48</v>
      </c>
      <c r="C304" s="87">
        <f t="shared" si="11"/>
        <v>0</v>
      </c>
      <c r="D304" s="104"/>
      <c r="E304" s="104"/>
      <c r="F304" s="104"/>
    </row>
    <row r="305" spans="1:6" ht="19.5" customHeight="1">
      <c r="A305" s="33" t="s">
        <v>510</v>
      </c>
      <c r="B305" s="34" t="s">
        <v>31</v>
      </c>
      <c r="C305" s="87">
        <f t="shared" si="11"/>
        <v>0</v>
      </c>
      <c r="D305" s="104"/>
      <c r="E305" s="104"/>
      <c r="F305" s="104"/>
    </row>
    <row r="306" spans="1:6" ht="19.5" customHeight="1">
      <c r="A306" s="36" t="s">
        <v>540</v>
      </c>
      <c r="B306" s="34" t="s">
        <v>48</v>
      </c>
      <c r="C306" s="87">
        <f t="shared" si="11"/>
        <v>0</v>
      </c>
      <c r="D306" s="104"/>
      <c r="E306" s="104"/>
      <c r="F306" s="104"/>
    </row>
    <row r="307" spans="1:6" ht="19.5" customHeight="1">
      <c r="A307" s="33" t="s">
        <v>510</v>
      </c>
      <c r="B307" s="34" t="s">
        <v>31</v>
      </c>
      <c r="C307" s="87">
        <f t="shared" si="11"/>
        <v>0</v>
      </c>
      <c r="D307" s="104"/>
      <c r="E307" s="104"/>
      <c r="F307" s="104"/>
    </row>
    <row r="308" spans="1:6" ht="27" customHeight="1">
      <c r="A308" s="36" t="s">
        <v>525</v>
      </c>
      <c r="B308" s="34" t="s">
        <v>48</v>
      </c>
      <c r="C308" s="87">
        <f t="shared" si="11"/>
        <v>10</v>
      </c>
      <c r="D308" s="104">
        <v>5</v>
      </c>
      <c r="E308" s="104">
        <v>3</v>
      </c>
      <c r="F308" s="104">
        <v>2</v>
      </c>
    </row>
    <row r="309" spans="1:6" ht="36" customHeight="1">
      <c r="A309" s="33" t="s">
        <v>534</v>
      </c>
      <c r="B309" s="34" t="s">
        <v>31</v>
      </c>
      <c r="C309" s="87">
        <f t="shared" si="11"/>
        <v>549</v>
      </c>
      <c r="D309" s="104">
        <v>401</v>
      </c>
      <c r="E309" s="104">
        <v>85</v>
      </c>
      <c r="F309" s="104">
        <v>63</v>
      </c>
    </row>
    <row r="310" spans="1:6" ht="19.5" customHeight="1">
      <c r="A310" s="33" t="s">
        <v>535</v>
      </c>
      <c r="B310" s="34" t="s">
        <v>31</v>
      </c>
      <c r="C310" s="87">
        <f t="shared" si="11"/>
        <v>153</v>
      </c>
      <c r="D310" s="104">
        <v>74</v>
      </c>
      <c r="E310" s="104">
        <v>49</v>
      </c>
      <c r="F310" s="104">
        <v>30</v>
      </c>
    </row>
    <row r="311" spans="1:6" ht="27" customHeight="1">
      <c r="A311" s="36" t="s">
        <v>526</v>
      </c>
      <c r="B311" s="34" t="s">
        <v>47</v>
      </c>
      <c r="C311" s="113">
        <f>C309/C7*100</f>
        <v>28.211716341212746</v>
      </c>
      <c r="D311" s="113">
        <f>D309/D7*100</f>
        <v>37.16404077849861</v>
      </c>
      <c r="E311" s="113">
        <f>E309/E7*100</f>
        <v>14.886164623467602</v>
      </c>
      <c r="F311" s="113">
        <f>F309/F7*100</f>
        <v>21.283783783783782</v>
      </c>
    </row>
    <row r="312" spans="1:6" ht="25.5" customHeight="1">
      <c r="A312" s="33" t="s">
        <v>527</v>
      </c>
      <c r="B312" s="34" t="s">
        <v>31</v>
      </c>
      <c r="C312" s="87">
        <f>SUM(D312:F312)</f>
        <v>2</v>
      </c>
      <c r="D312" s="104">
        <v>2</v>
      </c>
      <c r="E312" s="104"/>
      <c r="F312" s="104"/>
    </row>
    <row r="313" spans="1:6" ht="19.5" customHeight="1">
      <c r="A313" s="33" t="s">
        <v>528</v>
      </c>
      <c r="B313" s="34" t="s">
        <v>31</v>
      </c>
      <c r="C313" s="87">
        <f>SUM(D313:F313)</f>
        <v>2</v>
      </c>
      <c r="D313" s="104">
        <v>2</v>
      </c>
      <c r="E313" s="104"/>
      <c r="F313" s="104"/>
    </row>
    <row r="314" spans="1:6" ht="19.5" customHeight="1">
      <c r="A314" s="33" t="s">
        <v>529</v>
      </c>
      <c r="B314" s="34" t="s">
        <v>31</v>
      </c>
      <c r="C314" s="87">
        <f>SUM(D314:F314)</f>
        <v>0</v>
      </c>
      <c r="D314" s="104"/>
      <c r="E314" s="104"/>
      <c r="F314" s="104"/>
    </row>
    <row r="315" spans="1:6" ht="19.5" customHeight="1">
      <c r="A315" s="33" t="s">
        <v>530</v>
      </c>
      <c r="B315" s="34" t="s">
        <v>31</v>
      </c>
      <c r="C315" s="87">
        <f>SUM(D315:F315)</f>
        <v>0</v>
      </c>
      <c r="D315" s="104"/>
      <c r="E315" s="104"/>
      <c r="F315" s="104"/>
    </row>
    <row r="316" spans="1:6" ht="19.5" customHeight="1">
      <c r="A316" s="33" t="s">
        <v>531</v>
      </c>
      <c r="B316" s="34" t="s">
        <v>31</v>
      </c>
      <c r="C316" s="87">
        <f>SUM(D316:F316)</f>
        <v>0</v>
      </c>
      <c r="D316" s="104"/>
      <c r="E316" s="104"/>
      <c r="F316" s="104"/>
    </row>
    <row r="317" spans="1:6" ht="19.5" customHeight="1">
      <c r="A317" s="259" t="s">
        <v>481</v>
      </c>
      <c r="B317" s="260"/>
      <c r="C317" s="260"/>
      <c r="D317" s="260"/>
      <c r="E317" s="260"/>
      <c r="F317" s="260"/>
    </row>
    <row r="318" spans="1:6" ht="29.25" customHeight="1">
      <c r="A318" s="149" t="s">
        <v>482</v>
      </c>
      <c r="B318" s="150" t="s">
        <v>48</v>
      </c>
      <c r="C318" s="52">
        <f>SUM(D318:F318)</f>
        <v>0</v>
      </c>
      <c r="D318" s="219">
        <v>0</v>
      </c>
      <c r="E318" s="219">
        <v>0</v>
      </c>
      <c r="F318" s="219">
        <v>0</v>
      </c>
    </row>
    <row r="319" spans="1:6" ht="17.25" customHeight="1">
      <c r="A319" s="151" t="s">
        <v>483</v>
      </c>
      <c r="B319" s="150" t="s">
        <v>31</v>
      </c>
      <c r="C319" s="52">
        <f>SUM(D319:F319)</f>
        <v>0</v>
      </c>
      <c r="D319" s="142">
        <v>0</v>
      </c>
      <c r="E319" s="142">
        <v>0</v>
      </c>
      <c r="F319" s="142">
        <v>0</v>
      </c>
    </row>
    <row r="320" spans="1:6" ht="19.5" customHeight="1">
      <c r="A320" s="261" t="s">
        <v>199</v>
      </c>
      <c r="B320" s="262"/>
      <c r="C320" s="262"/>
      <c r="D320" s="262"/>
      <c r="E320" s="262"/>
      <c r="F320" s="262"/>
    </row>
    <row r="321" spans="1:6" ht="19.5" customHeight="1">
      <c r="A321" s="137" t="s">
        <v>221</v>
      </c>
      <c r="B321" s="17" t="s">
        <v>48</v>
      </c>
      <c r="C321" s="210">
        <f>SUM(D321:F321)</f>
        <v>15</v>
      </c>
      <c r="D321" s="68">
        <f aca="true" t="shared" si="14" ref="D321:F322">D323+D332</f>
        <v>6</v>
      </c>
      <c r="E321" s="68">
        <f t="shared" si="14"/>
        <v>6</v>
      </c>
      <c r="F321" s="68">
        <f t="shared" si="14"/>
        <v>3</v>
      </c>
    </row>
    <row r="322" spans="1:6" ht="19.5" customHeight="1">
      <c r="A322" s="148" t="s">
        <v>14</v>
      </c>
      <c r="B322" s="17" t="s">
        <v>202</v>
      </c>
      <c r="C322" s="52">
        <f>SUM(D322:F322)</f>
        <v>577</v>
      </c>
      <c r="D322" s="23">
        <f t="shared" si="14"/>
        <v>254.2</v>
      </c>
      <c r="E322" s="23">
        <f t="shared" si="14"/>
        <v>206.2</v>
      </c>
      <c r="F322" s="23">
        <f t="shared" si="14"/>
        <v>116.6</v>
      </c>
    </row>
    <row r="323" spans="1:6" ht="19.5" customHeight="1">
      <c r="A323" s="137" t="s">
        <v>222</v>
      </c>
      <c r="B323" s="17" t="s">
        <v>48</v>
      </c>
      <c r="C323" s="210">
        <f>SUM(D323:F323)</f>
        <v>12</v>
      </c>
      <c r="D323" s="68">
        <f aca="true" t="shared" si="15" ref="D323:F324">D326+D328+D330</f>
        <v>6</v>
      </c>
      <c r="E323" s="68">
        <f t="shared" si="15"/>
        <v>4</v>
      </c>
      <c r="F323" s="68">
        <f t="shared" si="15"/>
        <v>2</v>
      </c>
    </row>
    <row r="324" spans="1:6" ht="19.5" customHeight="1">
      <c r="A324" s="148" t="s">
        <v>14</v>
      </c>
      <c r="B324" s="17" t="s">
        <v>202</v>
      </c>
      <c r="C324" s="52">
        <f>SUM(D324:F324)</f>
        <v>505.4</v>
      </c>
      <c r="D324" s="23">
        <f t="shared" si="15"/>
        <v>254.2</v>
      </c>
      <c r="E324" s="23">
        <f t="shared" si="15"/>
        <v>154.2</v>
      </c>
      <c r="F324" s="23">
        <f t="shared" si="15"/>
        <v>97</v>
      </c>
    </row>
    <row r="325" spans="1:6" ht="19.5" customHeight="1">
      <c r="A325" s="148" t="s">
        <v>223</v>
      </c>
      <c r="B325" s="152"/>
      <c r="C325" s="140"/>
      <c r="D325" s="153"/>
      <c r="E325" s="153"/>
      <c r="F325" s="153"/>
    </row>
    <row r="326" spans="1:6" ht="19.5" customHeight="1">
      <c r="A326" s="148" t="s">
        <v>224</v>
      </c>
      <c r="B326" s="17" t="s">
        <v>48</v>
      </c>
      <c r="C326" s="52">
        <f aca="true" t="shared" si="16" ref="C326:C355">SUM(D326:F326)</f>
        <v>4</v>
      </c>
      <c r="D326" s="154">
        <v>2</v>
      </c>
      <c r="E326" s="154">
        <v>2</v>
      </c>
      <c r="F326" s="154">
        <v>0</v>
      </c>
    </row>
    <row r="327" spans="1:6" ht="19.5" customHeight="1">
      <c r="A327" s="148" t="s">
        <v>14</v>
      </c>
      <c r="B327" s="17" t="s">
        <v>202</v>
      </c>
      <c r="C327" s="52">
        <f t="shared" si="16"/>
        <v>144.1</v>
      </c>
      <c r="D327" s="154">
        <v>64.1</v>
      </c>
      <c r="E327" s="154">
        <v>80</v>
      </c>
      <c r="F327" s="154">
        <v>0</v>
      </c>
    </row>
    <row r="328" spans="1:6" ht="19.5" customHeight="1">
      <c r="A328" s="148" t="s">
        <v>225</v>
      </c>
      <c r="B328" s="17" t="s">
        <v>48</v>
      </c>
      <c r="C328" s="52">
        <f t="shared" si="16"/>
        <v>1</v>
      </c>
      <c r="D328" s="154">
        <v>1</v>
      </c>
      <c r="E328" s="154">
        <v>0</v>
      </c>
      <c r="F328" s="154">
        <v>0</v>
      </c>
    </row>
    <row r="329" spans="1:6" ht="19.5" customHeight="1">
      <c r="A329" s="148" t="s">
        <v>14</v>
      </c>
      <c r="B329" s="17" t="s">
        <v>202</v>
      </c>
      <c r="C329" s="52">
        <f t="shared" si="16"/>
        <v>28</v>
      </c>
      <c r="D329" s="154">
        <v>28</v>
      </c>
      <c r="E329" s="154">
        <v>0</v>
      </c>
      <c r="F329" s="154">
        <v>0</v>
      </c>
    </row>
    <row r="330" spans="1:6" ht="19.5" customHeight="1">
      <c r="A330" s="148" t="s">
        <v>226</v>
      </c>
      <c r="B330" s="17" t="s">
        <v>48</v>
      </c>
      <c r="C330" s="52">
        <f t="shared" si="16"/>
        <v>7</v>
      </c>
      <c r="D330" s="153">
        <v>3</v>
      </c>
      <c r="E330" s="153">
        <v>2</v>
      </c>
      <c r="F330" s="153">
        <v>2</v>
      </c>
    </row>
    <row r="331" spans="1:6" ht="19.5" customHeight="1">
      <c r="A331" s="148" t="s">
        <v>14</v>
      </c>
      <c r="B331" s="17" t="s">
        <v>202</v>
      </c>
      <c r="C331" s="52">
        <f t="shared" si="16"/>
        <v>333.3</v>
      </c>
      <c r="D331" s="140">
        <v>162.1</v>
      </c>
      <c r="E331" s="140">
        <v>74.2</v>
      </c>
      <c r="F331" s="140">
        <v>97</v>
      </c>
    </row>
    <row r="332" spans="1:6" ht="19.5" customHeight="1">
      <c r="A332" s="155" t="s">
        <v>436</v>
      </c>
      <c r="B332" s="17" t="s">
        <v>48</v>
      </c>
      <c r="C332" s="210">
        <f t="shared" si="16"/>
        <v>3</v>
      </c>
      <c r="D332" s="68">
        <f aca="true" t="shared" si="17" ref="D332:F333">D334+D336+D338</f>
        <v>0</v>
      </c>
      <c r="E332" s="68">
        <f t="shared" si="17"/>
        <v>2</v>
      </c>
      <c r="F332" s="68">
        <f t="shared" si="17"/>
        <v>1</v>
      </c>
    </row>
    <row r="333" spans="1:6" ht="19.5" customHeight="1">
      <c r="A333" s="156" t="s">
        <v>437</v>
      </c>
      <c r="B333" s="17" t="s">
        <v>202</v>
      </c>
      <c r="C333" s="52">
        <f t="shared" si="16"/>
        <v>71.6</v>
      </c>
      <c r="D333" s="23">
        <f t="shared" si="17"/>
        <v>0</v>
      </c>
      <c r="E333" s="23">
        <f t="shared" si="17"/>
        <v>52</v>
      </c>
      <c r="F333" s="23">
        <f t="shared" si="17"/>
        <v>19.6</v>
      </c>
    </row>
    <row r="334" spans="1:6" ht="19.5" customHeight="1">
      <c r="A334" s="148" t="s">
        <v>15</v>
      </c>
      <c r="B334" s="17" t="s">
        <v>48</v>
      </c>
      <c r="C334" s="52">
        <f t="shared" si="16"/>
        <v>0</v>
      </c>
      <c r="D334" s="157">
        <v>0</v>
      </c>
      <c r="E334" s="157">
        <v>0</v>
      </c>
      <c r="F334" s="157">
        <v>0</v>
      </c>
    </row>
    <row r="335" spans="1:6" ht="19.5" customHeight="1">
      <c r="A335" s="148" t="s">
        <v>14</v>
      </c>
      <c r="B335" s="17" t="s">
        <v>202</v>
      </c>
      <c r="C335" s="52">
        <f t="shared" si="16"/>
        <v>0</v>
      </c>
      <c r="D335" s="153"/>
      <c r="E335" s="153"/>
      <c r="F335" s="153"/>
    </row>
    <row r="336" spans="1:6" ht="19.5" customHeight="1">
      <c r="A336" s="148" t="s">
        <v>16</v>
      </c>
      <c r="B336" s="17" t="s">
        <v>48</v>
      </c>
      <c r="C336" s="52">
        <f t="shared" si="16"/>
        <v>3</v>
      </c>
      <c r="D336" s="154">
        <v>0</v>
      </c>
      <c r="E336" s="154">
        <v>2</v>
      </c>
      <c r="F336" s="154">
        <v>1</v>
      </c>
    </row>
    <row r="337" spans="1:6" ht="19.5" customHeight="1">
      <c r="A337" s="148" t="s">
        <v>14</v>
      </c>
      <c r="B337" s="17" t="s">
        <v>202</v>
      </c>
      <c r="C337" s="52">
        <f t="shared" si="16"/>
        <v>71.6</v>
      </c>
      <c r="D337" s="154">
        <v>0</v>
      </c>
      <c r="E337" s="154">
        <v>52</v>
      </c>
      <c r="F337" s="154">
        <v>19.6</v>
      </c>
    </row>
    <row r="338" spans="1:6" ht="19.5" customHeight="1">
      <c r="A338" s="148" t="s">
        <v>104</v>
      </c>
      <c r="B338" s="17" t="s">
        <v>48</v>
      </c>
      <c r="C338" s="52">
        <f t="shared" si="16"/>
        <v>0</v>
      </c>
      <c r="D338" s="154">
        <v>0</v>
      </c>
      <c r="E338" s="154">
        <v>0</v>
      </c>
      <c r="F338" s="154">
        <v>0</v>
      </c>
    </row>
    <row r="339" spans="1:6" ht="19.5" customHeight="1">
      <c r="A339" s="148" t="s">
        <v>14</v>
      </c>
      <c r="B339" s="17" t="s">
        <v>202</v>
      </c>
      <c r="C339" s="52">
        <f t="shared" si="16"/>
        <v>0</v>
      </c>
      <c r="D339" s="154"/>
      <c r="E339" s="154"/>
      <c r="F339" s="154"/>
    </row>
    <row r="340" spans="1:6" ht="19.5" customHeight="1">
      <c r="A340" s="137" t="s">
        <v>227</v>
      </c>
      <c r="B340" s="17" t="s">
        <v>48</v>
      </c>
      <c r="C340" s="210">
        <f t="shared" si="16"/>
        <v>15</v>
      </c>
      <c r="D340" s="68">
        <f aca="true" t="shared" si="18" ref="D340:F341">D342+D344+D346</f>
        <v>6</v>
      </c>
      <c r="E340" s="68">
        <f t="shared" si="18"/>
        <v>6</v>
      </c>
      <c r="F340" s="68">
        <f t="shared" si="18"/>
        <v>3</v>
      </c>
    </row>
    <row r="341" spans="1:6" ht="19.5" customHeight="1">
      <c r="A341" s="28" t="s">
        <v>14</v>
      </c>
      <c r="B341" s="17" t="s">
        <v>202</v>
      </c>
      <c r="C341" s="52">
        <f t="shared" si="16"/>
        <v>577</v>
      </c>
      <c r="D341" s="23">
        <f t="shared" si="18"/>
        <v>254.2</v>
      </c>
      <c r="E341" s="23">
        <f t="shared" si="18"/>
        <v>206.2</v>
      </c>
      <c r="F341" s="23">
        <f t="shared" si="18"/>
        <v>116.6</v>
      </c>
    </row>
    <row r="342" spans="1:6" ht="19.5" customHeight="1">
      <c r="A342" s="148" t="s">
        <v>228</v>
      </c>
      <c r="B342" s="17" t="s">
        <v>48</v>
      </c>
      <c r="C342" s="52">
        <f t="shared" si="16"/>
        <v>0</v>
      </c>
      <c r="D342" s="154"/>
      <c r="E342" s="154"/>
      <c r="F342" s="154"/>
    </row>
    <row r="343" spans="1:6" ht="19.5" customHeight="1">
      <c r="A343" s="148" t="s">
        <v>14</v>
      </c>
      <c r="B343" s="17" t="s">
        <v>202</v>
      </c>
      <c r="C343" s="52">
        <f t="shared" si="16"/>
        <v>0</v>
      </c>
      <c r="D343" s="154"/>
      <c r="E343" s="154"/>
      <c r="F343" s="154"/>
    </row>
    <row r="344" spans="1:6" ht="19.5" customHeight="1">
      <c r="A344" s="148" t="s">
        <v>229</v>
      </c>
      <c r="B344" s="17" t="s">
        <v>48</v>
      </c>
      <c r="C344" s="52">
        <f t="shared" si="16"/>
        <v>13</v>
      </c>
      <c r="D344" s="86">
        <v>5</v>
      </c>
      <c r="E344" s="86">
        <v>6</v>
      </c>
      <c r="F344" s="86">
        <v>2</v>
      </c>
    </row>
    <row r="345" spans="1:6" ht="19.5" customHeight="1">
      <c r="A345" s="148" t="s">
        <v>14</v>
      </c>
      <c r="B345" s="17" t="s">
        <v>202</v>
      </c>
      <c r="C345" s="52">
        <f t="shared" si="16"/>
        <v>516.3</v>
      </c>
      <c r="D345" s="154">
        <v>218.5</v>
      </c>
      <c r="E345" s="154">
        <v>206.2</v>
      </c>
      <c r="F345" s="154">
        <v>91.6</v>
      </c>
    </row>
    <row r="346" spans="1:6" ht="19.5" customHeight="1">
      <c r="A346" s="148" t="s">
        <v>230</v>
      </c>
      <c r="B346" s="17" t="s">
        <v>48</v>
      </c>
      <c r="C346" s="52">
        <f t="shared" si="16"/>
        <v>2</v>
      </c>
      <c r="D346" s="86">
        <v>1</v>
      </c>
      <c r="E346" s="86">
        <v>0</v>
      </c>
      <c r="F346" s="86">
        <v>1</v>
      </c>
    </row>
    <row r="347" spans="1:6" ht="19.5" customHeight="1">
      <c r="A347" s="148" t="s">
        <v>14</v>
      </c>
      <c r="B347" s="17" t="s">
        <v>202</v>
      </c>
      <c r="C347" s="52">
        <f t="shared" si="16"/>
        <v>60.7</v>
      </c>
      <c r="D347" s="86">
        <v>35.7</v>
      </c>
      <c r="E347" s="86">
        <v>0</v>
      </c>
      <c r="F347" s="86">
        <v>25</v>
      </c>
    </row>
    <row r="348" spans="1:6" ht="19.5" customHeight="1">
      <c r="A348" s="137" t="s">
        <v>231</v>
      </c>
      <c r="B348" s="17" t="s">
        <v>48</v>
      </c>
      <c r="C348" s="52">
        <f t="shared" si="16"/>
        <v>0</v>
      </c>
      <c r="D348" s="154"/>
      <c r="E348" s="154"/>
      <c r="F348" s="154"/>
    </row>
    <row r="349" spans="1:6" ht="19.5" customHeight="1">
      <c r="A349" s="148" t="s">
        <v>14</v>
      </c>
      <c r="B349" s="17" t="s">
        <v>202</v>
      </c>
      <c r="C349" s="52">
        <f t="shared" si="16"/>
        <v>0</v>
      </c>
      <c r="D349" s="154"/>
      <c r="E349" s="154"/>
      <c r="F349" s="154"/>
    </row>
    <row r="350" spans="1:6" ht="19.5" customHeight="1">
      <c r="A350" s="148" t="s">
        <v>17</v>
      </c>
      <c r="B350" s="17" t="s">
        <v>48</v>
      </c>
      <c r="C350" s="52">
        <f t="shared" si="16"/>
        <v>0</v>
      </c>
      <c r="D350" s="154"/>
      <c r="E350" s="154"/>
      <c r="F350" s="154"/>
    </row>
    <row r="351" spans="1:6" ht="19.5" customHeight="1">
      <c r="A351" s="148" t="s">
        <v>232</v>
      </c>
      <c r="B351" s="17" t="s">
        <v>180</v>
      </c>
      <c r="C351" s="52">
        <f t="shared" si="16"/>
        <v>0</v>
      </c>
      <c r="D351" s="142"/>
      <c r="E351" s="142"/>
      <c r="F351" s="142"/>
    </row>
    <row r="352" spans="1:6" ht="19.5" customHeight="1">
      <c r="A352" s="137" t="s">
        <v>233</v>
      </c>
      <c r="B352" s="17" t="s">
        <v>48</v>
      </c>
      <c r="C352" s="210">
        <f t="shared" si="16"/>
        <v>3</v>
      </c>
      <c r="D352" s="68">
        <v>1</v>
      </c>
      <c r="E352" s="68">
        <v>1</v>
      </c>
      <c r="F352" s="68">
        <v>1</v>
      </c>
    </row>
    <row r="353" spans="1:6" ht="20.25" customHeight="1">
      <c r="A353" s="148" t="s">
        <v>18</v>
      </c>
      <c r="B353" s="17" t="s">
        <v>83</v>
      </c>
      <c r="C353" s="52">
        <f t="shared" si="16"/>
        <v>130</v>
      </c>
      <c r="D353" s="23">
        <v>50</v>
      </c>
      <c r="E353" s="23">
        <v>50</v>
      </c>
      <c r="F353" s="23">
        <v>30</v>
      </c>
    </row>
    <row r="354" spans="1:6" ht="19.5" customHeight="1">
      <c r="A354" s="137" t="s">
        <v>234</v>
      </c>
      <c r="B354" s="17" t="s">
        <v>48</v>
      </c>
      <c r="C354" s="52">
        <f t="shared" si="16"/>
        <v>0</v>
      </c>
      <c r="D354" s="23">
        <f>D357+D360+D362</f>
        <v>0</v>
      </c>
      <c r="E354" s="23">
        <f>E357+E360+E362</f>
        <v>0</v>
      </c>
      <c r="F354" s="23">
        <f>F357+F360+F362</f>
        <v>0</v>
      </c>
    </row>
    <row r="355" spans="1:6" ht="19.5" customHeight="1">
      <c r="A355" s="148" t="s">
        <v>18</v>
      </c>
      <c r="B355" s="17" t="s">
        <v>83</v>
      </c>
      <c r="C355" s="52">
        <f t="shared" si="16"/>
        <v>0</v>
      </c>
      <c r="D355" s="23">
        <f>D358+D360+D362</f>
        <v>0</v>
      </c>
      <c r="E355" s="23">
        <f>E358+E360+E362</f>
        <v>0</v>
      </c>
      <c r="F355" s="23">
        <f>F358+F360+F362</f>
        <v>0</v>
      </c>
    </row>
    <row r="356" spans="1:6" ht="19.5" customHeight="1">
      <c r="A356" s="148" t="s">
        <v>235</v>
      </c>
      <c r="B356" s="152"/>
      <c r="C356" s="140"/>
      <c r="D356" s="158"/>
      <c r="E356" s="158"/>
      <c r="F356" s="158"/>
    </row>
    <row r="357" spans="1:6" ht="19.5" customHeight="1">
      <c r="A357" s="148" t="s">
        <v>236</v>
      </c>
      <c r="B357" s="17" t="s">
        <v>48</v>
      </c>
      <c r="C357" s="52">
        <f aca="true" t="shared" si="19" ref="C357:C364">SUM(D357:F357)</f>
        <v>0</v>
      </c>
      <c r="D357" s="159"/>
      <c r="E357" s="159"/>
      <c r="F357" s="159"/>
    </row>
    <row r="358" spans="1:6" ht="18" customHeight="1">
      <c r="A358" s="108" t="s">
        <v>18</v>
      </c>
      <c r="B358" s="17" t="s">
        <v>484</v>
      </c>
      <c r="C358" s="52">
        <f t="shared" si="19"/>
        <v>0</v>
      </c>
      <c r="D358" s="159"/>
      <c r="E358" s="159"/>
      <c r="F358" s="159"/>
    </row>
    <row r="359" spans="1:6" ht="19.5" customHeight="1">
      <c r="A359" s="148" t="s">
        <v>237</v>
      </c>
      <c r="B359" s="17" t="s">
        <v>48</v>
      </c>
      <c r="C359" s="52">
        <f t="shared" si="19"/>
        <v>0</v>
      </c>
      <c r="D359" s="159"/>
      <c r="E359" s="159"/>
      <c r="F359" s="159"/>
    </row>
    <row r="360" spans="1:6" ht="19.5" customHeight="1">
      <c r="A360" s="148" t="s">
        <v>18</v>
      </c>
      <c r="B360" s="17" t="s">
        <v>484</v>
      </c>
      <c r="C360" s="52">
        <f t="shared" si="19"/>
        <v>0</v>
      </c>
      <c r="D360" s="159"/>
      <c r="E360" s="159"/>
      <c r="F360" s="159"/>
    </row>
    <row r="361" spans="1:6" ht="19.5" customHeight="1">
      <c r="A361" s="148" t="s">
        <v>238</v>
      </c>
      <c r="B361" s="17" t="s">
        <v>48</v>
      </c>
      <c r="C361" s="52">
        <f t="shared" si="19"/>
        <v>0</v>
      </c>
      <c r="D361" s="142"/>
      <c r="E361" s="142"/>
      <c r="F361" s="142"/>
    </row>
    <row r="362" spans="1:6" ht="17.25" customHeight="1">
      <c r="A362" s="148" t="s">
        <v>18</v>
      </c>
      <c r="B362" s="17" t="s">
        <v>83</v>
      </c>
      <c r="C362" s="52">
        <f t="shared" si="19"/>
        <v>0</v>
      </c>
      <c r="D362" s="142"/>
      <c r="E362" s="142"/>
      <c r="F362" s="142"/>
    </row>
    <row r="363" spans="1:6" ht="18" customHeight="1">
      <c r="A363" s="137" t="s">
        <v>239</v>
      </c>
      <c r="B363" s="17" t="s">
        <v>48</v>
      </c>
      <c r="C363" s="210">
        <f t="shared" si="19"/>
        <v>3</v>
      </c>
      <c r="D363" s="68">
        <f aca="true" t="shared" si="20" ref="D363:F364">D366+D368+D372</f>
        <v>1</v>
      </c>
      <c r="E363" s="68">
        <f t="shared" si="20"/>
        <v>1</v>
      </c>
      <c r="F363" s="68">
        <f t="shared" si="20"/>
        <v>1</v>
      </c>
    </row>
    <row r="364" spans="1:6" ht="19.5" customHeight="1">
      <c r="A364" s="160" t="s">
        <v>18</v>
      </c>
      <c r="B364" s="17" t="s">
        <v>83</v>
      </c>
      <c r="C364" s="52">
        <f t="shared" si="19"/>
        <v>130</v>
      </c>
      <c r="D364" s="23">
        <f t="shared" si="20"/>
        <v>50</v>
      </c>
      <c r="E364" s="23">
        <f t="shared" si="20"/>
        <v>50</v>
      </c>
      <c r="F364" s="23">
        <f t="shared" si="20"/>
        <v>30</v>
      </c>
    </row>
    <row r="365" spans="1:6" ht="16.5" customHeight="1">
      <c r="A365" s="108" t="s">
        <v>235</v>
      </c>
      <c r="B365" s="152"/>
      <c r="C365" s="140"/>
      <c r="D365" s="159"/>
      <c r="E365" s="159"/>
      <c r="F365" s="159"/>
    </row>
    <row r="366" spans="1:6" ht="19.5" customHeight="1">
      <c r="A366" s="148" t="s">
        <v>240</v>
      </c>
      <c r="B366" s="17" t="s">
        <v>48</v>
      </c>
      <c r="C366" s="52">
        <f aca="true" t="shared" si="21" ref="C366:C402">SUM(D366:F366)</f>
        <v>0</v>
      </c>
      <c r="D366" s="159"/>
      <c r="E366" s="159"/>
      <c r="F366" s="159"/>
    </row>
    <row r="367" spans="1:6" ht="18.75" customHeight="1">
      <c r="A367" s="160" t="s">
        <v>18</v>
      </c>
      <c r="B367" s="17" t="s">
        <v>484</v>
      </c>
      <c r="C367" s="52">
        <f t="shared" si="21"/>
        <v>0</v>
      </c>
      <c r="D367" s="161"/>
      <c r="E367" s="161"/>
      <c r="F367" s="161"/>
    </row>
    <row r="368" spans="1:6" ht="19.5" customHeight="1">
      <c r="A368" s="148" t="s">
        <v>241</v>
      </c>
      <c r="B368" s="17" t="s">
        <v>48</v>
      </c>
      <c r="C368" s="52">
        <f t="shared" si="21"/>
        <v>3</v>
      </c>
      <c r="D368" s="159">
        <v>1</v>
      </c>
      <c r="E368" s="159">
        <v>1</v>
      </c>
      <c r="F368" s="161">
        <v>1</v>
      </c>
    </row>
    <row r="369" spans="1:6" ht="19.5" customHeight="1">
      <c r="A369" s="160" t="s">
        <v>18</v>
      </c>
      <c r="B369" s="17" t="s">
        <v>484</v>
      </c>
      <c r="C369" s="52">
        <f t="shared" si="21"/>
        <v>130</v>
      </c>
      <c r="D369" s="159">
        <v>50</v>
      </c>
      <c r="E369" s="159">
        <v>50</v>
      </c>
      <c r="F369" s="159">
        <v>30</v>
      </c>
    </row>
    <row r="370" spans="1:6" ht="19.5" customHeight="1">
      <c r="A370" s="148" t="s">
        <v>558</v>
      </c>
      <c r="B370" s="17" t="s">
        <v>48</v>
      </c>
      <c r="C370" s="52">
        <f t="shared" si="21"/>
        <v>0</v>
      </c>
      <c r="D370" s="159"/>
      <c r="E370" s="159"/>
      <c r="F370" s="159"/>
    </row>
    <row r="371" spans="1:6" ht="19.5" customHeight="1">
      <c r="A371" s="160" t="s">
        <v>18</v>
      </c>
      <c r="B371" s="17" t="s">
        <v>484</v>
      </c>
      <c r="C371" s="52">
        <f t="shared" si="21"/>
        <v>0</v>
      </c>
      <c r="D371" s="159"/>
      <c r="E371" s="159"/>
      <c r="F371" s="159"/>
    </row>
    <row r="372" spans="1:6" ht="19.5" customHeight="1">
      <c r="A372" s="148" t="s">
        <v>242</v>
      </c>
      <c r="B372" s="17" t="s">
        <v>48</v>
      </c>
      <c r="C372" s="52">
        <f t="shared" si="21"/>
        <v>0</v>
      </c>
      <c r="D372" s="159"/>
      <c r="E372" s="159"/>
      <c r="F372" s="159"/>
    </row>
    <row r="373" spans="1:6" ht="19.5" customHeight="1">
      <c r="A373" s="160" t="s">
        <v>18</v>
      </c>
      <c r="B373" s="17" t="s">
        <v>484</v>
      </c>
      <c r="C373" s="52">
        <f t="shared" si="21"/>
        <v>0</v>
      </c>
      <c r="D373" s="159"/>
      <c r="E373" s="159"/>
      <c r="F373" s="159"/>
    </row>
    <row r="374" spans="1:6" ht="19.5" customHeight="1">
      <c r="A374" s="137" t="s">
        <v>19</v>
      </c>
      <c r="B374" s="17" t="s">
        <v>48</v>
      </c>
      <c r="C374" s="52">
        <f t="shared" si="21"/>
        <v>0</v>
      </c>
      <c r="D374" s="159"/>
      <c r="E374" s="159"/>
      <c r="F374" s="159"/>
    </row>
    <row r="375" spans="1:6" ht="19.5" customHeight="1">
      <c r="A375" s="160" t="s">
        <v>18</v>
      </c>
      <c r="B375" s="17" t="s">
        <v>20</v>
      </c>
      <c r="C375" s="52">
        <f t="shared" si="21"/>
        <v>0</v>
      </c>
      <c r="D375" s="159"/>
      <c r="E375" s="159"/>
      <c r="F375" s="159"/>
    </row>
    <row r="376" spans="1:6" ht="19.5" customHeight="1">
      <c r="A376" s="137" t="s">
        <v>21</v>
      </c>
      <c r="B376" s="17" t="s">
        <v>48</v>
      </c>
      <c r="C376" s="52">
        <f t="shared" si="21"/>
        <v>0</v>
      </c>
      <c r="D376" s="159"/>
      <c r="E376" s="159"/>
      <c r="F376" s="159"/>
    </row>
    <row r="377" spans="1:6" ht="19.5" customHeight="1">
      <c r="A377" s="160" t="s">
        <v>18</v>
      </c>
      <c r="B377" s="17" t="s">
        <v>20</v>
      </c>
      <c r="C377" s="52">
        <f t="shared" si="21"/>
        <v>0</v>
      </c>
      <c r="D377" s="159"/>
      <c r="E377" s="159"/>
      <c r="F377" s="159"/>
    </row>
    <row r="378" spans="1:6" ht="19.5" customHeight="1">
      <c r="A378" s="137" t="s">
        <v>22</v>
      </c>
      <c r="B378" s="17" t="s">
        <v>48</v>
      </c>
      <c r="C378" s="52">
        <f t="shared" si="21"/>
        <v>0</v>
      </c>
      <c r="D378" s="159"/>
      <c r="E378" s="159"/>
      <c r="F378" s="159"/>
    </row>
    <row r="379" spans="1:6" ht="19.5" customHeight="1">
      <c r="A379" s="160" t="s">
        <v>18</v>
      </c>
      <c r="B379" s="17" t="s">
        <v>243</v>
      </c>
      <c r="C379" s="52">
        <f t="shared" si="21"/>
        <v>0</v>
      </c>
      <c r="D379" s="140"/>
      <c r="E379" s="140"/>
      <c r="F379" s="140"/>
    </row>
    <row r="380" spans="1:6" ht="15">
      <c r="A380" s="137" t="s">
        <v>23</v>
      </c>
      <c r="B380" s="17" t="s">
        <v>48</v>
      </c>
      <c r="C380" s="52">
        <f t="shared" si="21"/>
        <v>3</v>
      </c>
      <c r="D380" s="161">
        <v>2</v>
      </c>
      <c r="E380" s="161">
        <v>1</v>
      </c>
      <c r="F380" s="34">
        <v>0</v>
      </c>
    </row>
    <row r="381" spans="1:6" ht="15">
      <c r="A381" s="162" t="s">
        <v>439</v>
      </c>
      <c r="B381" s="17" t="s">
        <v>244</v>
      </c>
      <c r="C381" s="52">
        <f t="shared" si="21"/>
        <v>632</v>
      </c>
      <c r="D381" s="161">
        <v>432</v>
      </c>
      <c r="E381" s="161">
        <v>200</v>
      </c>
      <c r="F381" s="34">
        <v>0</v>
      </c>
    </row>
    <row r="382" spans="1:6" ht="15">
      <c r="A382" s="162" t="s">
        <v>438</v>
      </c>
      <c r="B382" s="17" t="s">
        <v>244</v>
      </c>
      <c r="C382" s="52">
        <f t="shared" si="21"/>
        <v>160</v>
      </c>
      <c r="D382" s="161">
        <v>90</v>
      </c>
      <c r="E382" s="161">
        <v>70</v>
      </c>
      <c r="F382" s="34">
        <v>0</v>
      </c>
    </row>
    <row r="383" spans="1:6" ht="28.5">
      <c r="A383" s="137" t="s">
        <v>245</v>
      </c>
      <c r="B383" s="17" t="s">
        <v>48</v>
      </c>
      <c r="C383" s="87">
        <f t="shared" si="21"/>
        <v>2</v>
      </c>
      <c r="D383" s="220">
        <f>D384+D386+D387+D389+D391+D393+D394+D395+D396</f>
        <v>1</v>
      </c>
      <c r="E383" s="220">
        <f>E384+E386+E387+E389+E391+E393+E394+E395+E396</f>
        <v>0</v>
      </c>
      <c r="F383" s="220">
        <f>F384+F386+F387+F389+F391+F393+F394+F395+F396</f>
        <v>1</v>
      </c>
    </row>
    <row r="384" spans="1:6" ht="19.5" customHeight="1">
      <c r="A384" s="148" t="s">
        <v>157</v>
      </c>
      <c r="B384" s="17" t="s">
        <v>48</v>
      </c>
      <c r="C384" s="87">
        <f t="shared" si="21"/>
        <v>0</v>
      </c>
      <c r="D384" s="82"/>
      <c r="E384" s="82"/>
      <c r="F384" s="82"/>
    </row>
    <row r="385" spans="1:6" ht="15">
      <c r="A385" s="156" t="s">
        <v>440</v>
      </c>
      <c r="B385" s="17" t="s">
        <v>48</v>
      </c>
      <c r="C385" s="87">
        <f t="shared" si="21"/>
        <v>0</v>
      </c>
      <c r="D385" s="82"/>
      <c r="E385" s="82"/>
      <c r="F385" s="82"/>
    </row>
    <row r="386" spans="1:6" ht="20.25" customHeight="1">
      <c r="A386" s="148" t="s">
        <v>24</v>
      </c>
      <c r="B386" s="17" t="s">
        <v>48</v>
      </c>
      <c r="C386" s="87">
        <f t="shared" si="21"/>
        <v>1</v>
      </c>
      <c r="D386" s="53"/>
      <c r="E386" s="53"/>
      <c r="F386" s="53">
        <v>1</v>
      </c>
    </row>
    <row r="387" spans="1:6" ht="15">
      <c r="A387" s="148" t="s">
        <v>25</v>
      </c>
      <c r="B387" s="17" t="s">
        <v>48</v>
      </c>
      <c r="C387" s="87">
        <f t="shared" si="21"/>
        <v>1</v>
      </c>
      <c r="D387" s="53">
        <v>1</v>
      </c>
      <c r="E387" s="53"/>
      <c r="F387" s="53"/>
    </row>
    <row r="388" spans="1:6" ht="15">
      <c r="A388" s="160" t="s">
        <v>18</v>
      </c>
      <c r="B388" s="17" t="s">
        <v>83</v>
      </c>
      <c r="C388" s="87">
        <f t="shared" si="21"/>
        <v>15</v>
      </c>
      <c r="D388" s="53">
        <v>15</v>
      </c>
      <c r="E388" s="53"/>
      <c r="F388" s="53"/>
    </row>
    <row r="389" spans="1:6" ht="15">
      <c r="A389" s="148" t="s">
        <v>246</v>
      </c>
      <c r="B389" s="17" t="s">
        <v>48</v>
      </c>
      <c r="C389" s="87">
        <f t="shared" si="21"/>
        <v>0</v>
      </c>
      <c r="D389" s="53"/>
      <c r="E389" s="53"/>
      <c r="F389" s="53"/>
    </row>
    <row r="390" spans="1:6" ht="30">
      <c r="A390" s="160" t="s">
        <v>18</v>
      </c>
      <c r="B390" s="138" t="s">
        <v>247</v>
      </c>
      <c r="C390" s="87">
        <f t="shared" si="21"/>
        <v>0</v>
      </c>
      <c r="D390" s="53"/>
      <c r="E390" s="53"/>
      <c r="F390" s="53"/>
    </row>
    <row r="391" spans="1:6" ht="15">
      <c r="A391" s="148" t="s">
        <v>101</v>
      </c>
      <c r="B391" s="17" t="s">
        <v>48</v>
      </c>
      <c r="C391" s="87">
        <f t="shared" si="21"/>
        <v>0</v>
      </c>
      <c r="D391" s="53"/>
      <c r="E391" s="53"/>
      <c r="F391" s="53"/>
    </row>
    <row r="392" spans="1:6" ht="15">
      <c r="A392" s="148" t="s">
        <v>95</v>
      </c>
      <c r="B392" s="17" t="s">
        <v>48</v>
      </c>
      <c r="C392" s="87">
        <f t="shared" si="21"/>
        <v>0</v>
      </c>
      <c r="D392" s="53"/>
      <c r="E392" s="53"/>
      <c r="F392" s="53"/>
    </row>
    <row r="393" spans="1:6" ht="15">
      <c r="A393" s="148" t="s">
        <v>26</v>
      </c>
      <c r="B393" s="17" t="s">
        <v>48</v>
      </c>
      <c r="C393" s="87">
        <f t="shared" si="21"/>
        <v>0</v>
      </c>
      <c r="D393" s="53"/>
      <c r="E393" s="53"/>
      <c r="F393" s="53"/>
    </row>
    <row r="394" spans="1:6" ht="15">
      <c r="A394" s="148" t="s">
        <v>27</v>
      </c>
      <c r="B394" s="17" t="s">
        <v>48</v>
      </c>
      <c r="C394" s="87">
        <f t="shared" si="21"/>
        <v>0</v>
      </c>
      <c r="D394" s="53"/>
      <c r="E394" s="53"/>
      <c r="F394" s="53"/>
    </row>
    <row r="395" spans="1:6" ht="15">
      <c r="A395" s="148" t="s">
        <v>248</v>
      </c>
      <c r="B395" s="17" t="s">
        <v>48</v>
      </c>
      <c r="C395" s="87">
        <f t="shared" si="21"/>
        <v>0</v>
      </c>
      <c r="D395" s="53"/>
      <c r="E395" s="53"/>
      <c r="F395" s="53"/>
    </row>
    <row r="396" spans="1:6" ht="15">
      <c r="A396" s="148" t="s">
        <v>28</v>
      </c>
      <c r="B396" s="17" t="s">
        <v>48</v>
      </c>
      <c r="C396" s="87">
        <f t="shared" si="21"/>
        <v>0</v>
      </c>
      <c r="D396" s="53"/>
      <c r="E396" s="53"/>
      <c r="F396" s="53"/>
    </row>
    <row r="397" spans="1:6" ht="15">
      <c r="A397" s="137" t="s">
        <v>249</v>
      </c>
      <c r="B397" s="17" t="s">
        <v>48</v>
      </c>
      <c r="C397" s="87">
        <f t="shared" si="21"/>
        <v>2</v>
      </c>
      <c r="D397" s="53">
        <v>1</v>
      </c>
      <c r="E397" s="53">
        <v>1</v>
      </c>
      <c r="F397" s="53">
        <v>0</v>
      </c>
    </row>
    <row r="398" spans="1:6" ht="30">
      <c r="A398" s="148" t="s">
        <v>444</v>
      </c>
      <c r="B398" s="17" t="s">
        <v>48</v>
      </c>
      <c r="C398" s="87">
        <f t="shared" si="21"/>
        <v>2</v>
      </c>
      <c r="D398" s="53">
        <v>1</v>
      </c>
      <c r="E398" s="53">
        <v>1</v>
      </c>
      <c r="F398" s="53">
        <v>0</v>
      </c>
    </row>
    <row r="399" spans="1:6" ht="15.75" customHeight="1">
      <c r="A399" s="137" t="s">
        <v>541</v>
      </c>
      <c r="B399" s="17" t="s">
        <v>48</v>
      </c>
      <c r="C399" s="87">
        <f t="shared" si="21"/>
        <v>1</v>
      </c>
      <c r="D399" s="53">
        <v>1</v>
      </c>
      <c r="E399" s="53">
        <v>0</v>
      </c>
      <c r="F399" s="53">
        <v>0</v>
      </c>
    </row>
    <row r="400" spans="1:6" ht="30">
      <c r="A400" s="148" t="s">
        <v>542</v>
      </c>
      <c r="B400" s="17" t="s">
        <v>48</v>
      </c>
      <c r="C400" s="87">
        <f t="shared" si="21"/>
        <v>1</v>
      </c>
      <c r="D400" s="53">
        <v>1</v>
      </c>
      <c r="E400" s="53">
        <v>0</v>
      </c>
      <c r="F400" s="53">
        <v>0</v>
      </c>
    </row>
    <row r="401" spans="1:6" ht="15">
      <c r="A401" s="137" t="s">
        <v>250</v>
      </c>
      <c r="B401" s="17" t="s">
        <v>48</v>
      </c>
      <c r="C401" s="87">
        <f t="shared" si="21"/>
        <v>17</v>
      </c>
      <c r="D401" s="53">
        <v>7</v>
      </c>
      <c r="E401" s="53">
        <v>7</v>
      </c>
      <c r="F401" s="53">
        <v>3</v>
      </c>
    </row>
    <row r="402" spans="1:6" ht="30">
      <c r="A402" s="148" t="s">
        <v>536</v>
      </c>
      <c r="B402" s="17" t="s">
        <v>48</v>
      </c>
      <c r="C402" s="87">
        <f t="shared" si="21"/>
        <v>17</v>
      </c>
      <c r="D402" s="53">
        <v>7</v>
      </c>
      <c r="E402" s="53">
        <v>7</v>
      </c>
      <c r="F402" s="53">
        <v>3</v>
      </c>
    </row>
    <row r="403" spans="1:6" ht="15.75" customHeight="1">
      <c r="A403" s="247" t="s">
        <v>251</v>
      </c>
      <c r="B403" s="248"/>
      <c r="C403" s="248"/>
      <c r="D403" s="248"/>
      <c r="E403" s="248"/>
      <c r="F403" s="248"/>
    </row>
    <row r="404" spans="1:6" ht="15">
      <c r="A404" s="272" t="s">
        <v>285</v>
      </c>
      <c r="B404" s="273"/>
      <c r="C404" s="273"/>
      <c r="D404" s="273"/>
      <c r="E404" s="273"/>
      <c r="F404" s="273"/>
    </row>
    <row r="405" spans="1:8" ht="18" customHeight="1">
      <c r="A405" s="203" t="s">
        <v>252</v>
      </c>
      <c r="B405" s="17" t="s">
        <v>202</v>
      </c>
      <c r="C405" s="52">
        <f aca="true" t="shared" si="22" ref="C405:C426">SUM(D405:F405)</f>
        <v>30777.8</v>
      </c>
      <c r="D405" s="131">
        <f>D406+D409+D410+D411</f>
        <v>16914.2</v>
      </c>
      <c r="E405" s="131">
        <f>E406+E409+E410+E411</f>
        <v>8789.4</v>
      </c>
      <c r="F405" s="131">
        <f>F406+F409+F410+F411</f>
        <v>5074.2</v>
      </c>
      <c r="G405" s="280" t="s">
        <v>544</v>
      </c>
      <c r="H405" s="281"/>
    </row>
    <row r="406" spans="1:8" ht="15">
      <c r="A406" s="148" t="s">
        <v>253</v>
      </c>
      <c r="B406" s="17" t="s">
        <v>202</v>
      </c>
      <c r="C406" s="52">
        <f t="shared" si="22"/>
        <v>22480</v>
      </c>
      <c r="D406" s="131">
        <f>D407+D408</f>
        <v>11878.8</v>
      </c>
      <c r="E406" s="131">
        <f>E407+E408</f>
        <v>7239.5</v>
      </c>
      <c r="F406" s="131">
        <f>F407+F408</f>
        <v>3361.7</v>
      </c>
      <c r="G406" s="280"/>
      <c r="H406" s="281"/>
    </row>
    <row r="407" spans="1:8" ht="15">
      <c r="A407" s="148" t="s">
        <v>254</v>
      </c>
      <c r="B407" s="17" t="s">
        <v>202</v>
      </c>
      <c r="C407" s="52">
        <f t="shared" si="22"/>
        <v>22480</v>
      </c>
      <c r="D407" s="163">
        <v>11878.8</v>
      </c>
      <c r="E407" s="163">
        <v>7239.5</v>
      </c>
      <c r="F407" s="115">
        <v>3361.7</v>
      </c>
      <c r="G407" s="280"/>
      <c r="H407" s="281"/>
    </row>
    <row r="408" spans="1:8" ht="15">
      <c r="A408" s="148" t="s">
        <v>255</v>
      </c>
      <c r="B408" s="17" t="s">
        <v>202</v>
      </c>
      <c r="C408" s="52">
        <f t="shared" si="22"/>
        <v>0</v>
      </c>
      <c r="D408" s="119"/>
      <c r="E408" s="119"/>
      <c r="F408" s="115"/>
      <c r="G408" s="280"/>
      <c r="H408" s="281"/>
    </row>
    <row r="409" spans="1:8" ht="15">
      <c r="A409" s="148" t="s">
        <v>256</v>
      </c>
      <c r="B409" s="17" t="s">
        <v>202</v>
      </c>
      <c r="C409" s="52">
        <f t="shared" si="22"/>
        <v>839.5</v>
      </c>
      <c r="D409" s="163">
        <v>259.6</v>
      </c>
      <c r="E409" s="163">
        <v>254.4</v>
      </c>
      <c r="F409" s="115">
        <v>325.5</v>
      </c>
      <c r="G409" s="280"/>
      <c r="H409" s="281"/>
    </row>
    <row r="410" spans="1:8" ht="15">
      <c r="A410" s="148" t="s">
        <v>257</v>
      </c>
      <c r="B410" s="17" t="s">
        <v>202</v>
      </c>
      <c r="C410" s="52">
        <f t="shared" si="22"/>
        <v>7458.3</v>
      </c>
      <c r="D410" s="163">
        <v>4775.8</v>
      </c>
      <c r="E410" s="163">
        <v>1295.5</v>
      </c>
      <c r="F410" s="115">
        <v>1387</v>
      </c>
      <c r="G410" s="280"/>
      <c r="H410" s="281"/>
    </row>
    <row r="411" spans="1:8" ht="15">
      <c r="A411" s="148" t="s">
        <v>102</v>
      </c>
      <c r="B411" s="17" t="s">
        <v>202</v>
      </c>
      <c r="C411" s="52">
        <f t="shared" si="22"/>
        <v>0</v>
      </c>
      <c r="D411" s="163">
        <v>0</v>
      </c>
      <c r="E411" s="163">
        <v>0</v>
      </c>
      <c r="F411" s="115">
        <v>0</v>
      </c>
      <c r="G411" s="280"/>
      <c r="H411" s="281"/>
    </row>
    <row r="412" spans="1:8" ht="15.75" customHeight="1">
      <c r="A412" s="137" t="s">
        <v>258</v>
      </c>
      <c r="B412" s="17" t="s">
        <v>48</v>
      </c>
      <c r="C412" s="52">
        <f t="shared" si="22"/>
        <v>111</v>
      </c>
      <c r="D412" s="163">
        <v>65</v>
      </c>
      <c r="E412" s="163">
        <v>25</v>
      </c>
      <c r="F412" s="115">
        <v>21</v>
      </c>
      <c r="G412" s="280"/>
      <c r="H412" s="281"/>
    </row>
    <row r="413" spans="1:8" ht="15">
      <c r="A413" s="148" t="s">
        <v>259</v>
      </c>
      <c r="B413" s="17" t="s">
        <v>48</v>
      </c>
      <c r="C413" s="52">
        <f t="shared" si="22"/>
        <v>308</v>
      </c>
      <c r="D413" s="163">
        <v>198</v>
      </c>
      <c r="E413" s="163">
        <v>61</v>
      </c>
      <c r="F413" s="115">
        <v>49</v>
      </c>
      <c r="G413" s="280"/>
      <c r="H413" s="281"/>
    </row>
    <row r="414" spans="1:8" ht="15">
      <c r="A414" s="148" t="s">
        <v>260</v>
      </c>
      <c r="B414" s="17" t="s">
        <v>202</v>
      </c>
      <c r="C414" s="52">
        <f t="shared" si="22"/>
        <v>15710.900000000001</v>
      </c>
      <c r="D414" s="163">
        <v>10204</v>
      </c>
      <c r="E414" s="163">
        <v>2887.7</v>
      </c>
      <c r="F414" s="115">
        <v>2619.2</v>
      </c>
      <c r="G414" s="280"/>
      <c r="H414" s="281"/>
    </row>
    <row r="415" spans="1:8" ht="15">
      <c r="A415" s="148" t="s">
        <v>261</v>
      </c>
      <c r="B415" s="17" t="s">
        <v>31</v>
      </c>
      <c r="C415" s="52">
        <f t="shared" si="22"/>
        <v>1946</v>
      </c>
      <c r="D415" s="163">
        <v>1079</v>
      </c>
      <c r="E415" s="163">
        <v>571</v>
      </c>
      <c r="F415" s="115">
        <v>296</v>
      </c>
      <c r="G415" s="280"/>
      <c r="H415" s="281"/>
    </row>
    <row r="416" spans="1:8" ht="15">
      <c r="A416" s="137" t="s">
        <v>262</v>
      </c>
      <c r="B416" s="17" t="s">
        <v>48</v>
      </c>
      <c r="C416" s="52">
        <f t="shared" si="22"/>
        <v>242</v>
      </c>
      <c r="D416" s="136">
        <v>110</v>
      </c>
      <c r="E416" s="136">
        <v>88</v>
      </c>
      <c r="F416" s="115">
        <v>44</v>
      </c>
      <c r="G416" s="280"/>
      <c r="H416" s="281"/>
    </row>
    <row r="417" spans="1:8" ht="15.75" customHeight="1">
      <c r="A417" s="148" t="s">
        <v>263</v>
      </c>
      <c r="B417" s="17" t="s">
        <v>202</v>
      </c>
      <c r="C417" s="52">
        <f t="shared" si="22"/>
        <v>15066.9</v>
      </c>
      <c r="D417" s="120">
        <v>6710.2</v>
      </c>
      <c r="E417" s="120">
        <v>5901.7</v>
      </c>
      <c r="F417" s="120">
        <v>2455</v>
      </c>
      <c r="G417" s="280"/>
      <c r="H417" s="281"/>
    </row>
    <row r="418" spans="1:8" ht="15">
      <c r="A418" s="28" t="s">
        <v>261</v>
      </c>
      <c r="B418" s="17" t="s">
        <v>31</v>
      </c>
      <c r="C418" s="52">
        <f t="shared" si="22"/>
        <v>908</v>
      </c>
      <c r="D418" s="163">
        <v>389</v>
      </c>
      <c r="E418" s="163">
        <v>377</v>
      </c>
      <c r="F418" s="115">
        <v>142</v>
      </c>
      <c r="G418" s="280"/>
      <c r="H418" s="281"/>
    </row>
    <row r="419" spans="1:8" ht="15">
      <c r="A419" s="24" t="s">
        <v>264</v>
      </c>
      <c r="B419" s="17" t="s">
        <v>48</v>
      </c>
      <c r="C419" s="52">
        <f t="shared" si="22"/>
        <v>550</v>
      </c>
      <c r="D419" s="131">
        <f>D413+D416</f>
        <v>308</v>
      </c>
      <c r="E419" s="131">
        <f>E413+E416</f>
        <v>149</v>
      </c>
      <c r="F419" s="131">
        <f>F413+F416</f>
        <v>93</v>
      </c>
      <c r="G419" s="280"/>
      <c r="H419" s="281"/>
    </row>
    <row r="420" spans="1:8" ht="15">
      <c r="A420" s="148" t="s">
        <v>556</v>
      </c>
      <c r="B420" s="17" t="s">
        <v>48</v>
      </c>
      <c r="C420" s="52">
        <f t="shared" si="22"/>
        <v>146</v>
      </c>
      <c r="D420" s="163">
        <v>91</v>
      </c>
      <c r="E420" s="163">
        <v>27</v>
      </c>
      <c r="F420" s="164">
        <v>28</v>
      </c>
      <c r="G420" s="280"/>
      <c r="H420" s="281"/>
    </row>
    <row r="421" spans="1:8" ht="28.5">
      <c r="A421" s="137" t="s">
        <v>266</v>
      </c>
      <c r="B421" s="17" t="s">
        <v>48</v>
      </c>
      <c r="C421" s="52">
        <f t="shared" si="22"/>
        <v>0</v>
      </c>
      <c r="D421" s="165">
        <v>0</v>
      </c>
      <c r="E421" s="165">
        <v>0</v>
      </c>
      <c r="F421" s="166">
        <v>0</v>
      </c>
      <c r="G421" s="280"/>
      <c r="H421" s="281"/>
    </row>
    <row r="422" spans="1:8" ht="28.5">
      <c r="A422" s="137" t="s">
        <v>267</v>
      </c>
      <c r="B422" s="17" t="s">
        <v>202</v>
      </c>
      <c r="C422" s="52">
        <f t="shared" si="22"/>
        <v>273.8</v>
      </c>
      <c r="D422" s="167">
        <f>SUM(D423:D425)</f>
        <v>273.8</v>
      </c>
      <c r="E422" s="167">
        <f>SUM(E423:E425)</f>
        <v>0</v>
      </c>
      <c r="F422" s="167">
        <f>SUM(F423:F425)</f>
        <v>0</v>
      </c>
      <c r="G422" s="280"/>
      <c r="H422" s="281"/>
    </row>
    <row r="423" spans="1:8" ht="15">
      <c r="A423" s="148" t="s">
        <v>485</v>
      </c>
      <c r="B423" s="17" t="s">
        <v>202</v>
      </c>
      <c r="C423" s="52">
        <f t="shared" si="22"/>
        <v>0</v>
      </c>
      <c r="D423" s="86"/>
      <c r="E423" s="86"/>
      <c r="F423" s="86"/>
      <c r="G423" s="280"/>
      <c r="H423" s="281"/>
    </row>
    <row r="424" spans="1:8" ht="15">
      <c r="A424" s="148" t="s">
        <v>268</v>
      </c>
      <c r="B424" s="17" t="s">
        <v>202</v>
      </c>
      <c r="C424" s="52">
        <f t="shared" si="22"/>
        <v>0</v>
      </c>
      <c r="D424" s="140"/>
      <c r="E424" s="140"/>
      <c r="F424" s="140"/>
      <c r="G424" s="280"/>
      <c r="H424" s="281"/>
    </row>
    <row r="425" spans="1:8" ht="15">
      <c r="A425" s="148" t="s">
        <v>269</v>
      </c>
      <c r="B425" s="17" t="s">
        <v>202</v>
      </c>
      <c r="C425" s="52">
        <f t="shared" si="22"/>
        <v>273.8</v>
      </c>
      <c r="D425" s="159">
        <v>273.8</v>
      </c>
      <c r="E425" s="159">
        <v>0</v>
      </c>
      <c r="F425" s="159">
        <v>0</v>
      </c>
      <c r="G425" s="280"/>
      <c r="H425" s="281"/>
    </row>
    <row r="426" spans="1:8" ht="15">
      <c r="A426" s="24" t="s">
        <v>486</v>
      </c>
      <c r="B426" s="25" t="s">
        <v>487</v>
      </c>
      <c r="C426" s="52">
        <f t="shared" si="22"/>
        <v>2263.2</v>
      </c>
      <c r="D426" s="140">
        <v>1309.2</v>
      </c>
      <c r="E426" s="140">
        <v>309.2</v>
      </c>
      <c r="F426" s="140">
        <v>644.8</v>
      </c>
      <c r="G426" s="280"/>
      <c r="H426" s="281"/>
    </row>
    <row r="427" spans="1:8" ht="15">
      <c r="A427" s="16" t="s">
        <v>158</v>
      </c>
      <c r="B427" s="25" t="s">
        <v>47</v>
      </c>
      <c r="C427" s="23">
        <f>C426/C405*100</f>
        <v>7.353352091442533</v>
      </c>
      <c r="D427" s="23">
        <f>D426/D405*100</f>
        <v>7.740241926901656</v>
      </c>
      <c r="E427" s="23">
        <f>E426/E405*100</f>
        <v>3.5178738025348717</v>
      </c>
      <c r="F427" s="23">
        <f>F426/F405*100</f>
        <v>12.707421859603485</v>
      </c>
      <c r="G427" s="280"/>
      <c r="H427" s="281"/>
    </row>
    <row r="428" spans="1:8" ht="21.75" customHeight="1">
      <c r="A428" s="21" t="s">
        <v>488</v>
      </c>
      <c r="B428" s="25" t="s">
        <v>487</v>
      </c>
      <c r="C428" s="52">
        <f>SUM(D428:F428)</f>
        <v>54</v>
      </c>
      <c r="D428" s="140">
        <v>30</v>
      </c>
      <c r="E428" s="140">
        <v>9</v>
      </c>
      <c r="F428" s="140">
        <v>15</v>
      </c>
      <c r="G428" s="280"/>
      <c r="H428" s="281"/>
    </row>
    <row r="429" spans="1:8" ht="21" customHeight="1">
      <c r="A429" s="16" t="s">
        <v>489</v>
      </c>
      <c r="B429" s="25" t="s">
        <v>48</v>
      </c>
      <c r="C429" s="52">
        <f>SUM(D429:F429)</f>
        <v>39</v>
      </c>
      <c r="D429" s="140">
        <v>19</v>
      </c>
      <c r="E429" s="140">
        <v>7</v>
      </c>
      <c r="F429" s="140">
        <v>13</v>
      </c>
      <c r="G429" s="280"/>
      <c r="H429" s="281"/>
    </row>
    <row r="430" spans="1:8" ht="15">
      <c r="A430" s="16" t="s">
        <v>490</v>
      </c>
      <c r="B430" s="25" t="s">
        <v>48</v>
      </c>
      <c r="C430" s="52">
        <f>SUM(D430:F430)</f>
        <v>35</v>
      </c>
      <c r="D430" s="140">
        <v>23</v>
      </c>
      <c r="E430" s="140">
        <v>7</v>
      </c>
      <c r="F430" s="140">
        <v>5</v>
      </c>
      <c r="G430" s="280"/>
      <c r="H430" s="281"/>
    </row>
    <row r="431" spans="1:8" ht="30">
      <c r="A431" s="16" t="s">
        <v>491</v>
      </c>
      <c r="B431" s="25" t="s">
        <v>47</v>
      </c>
      <c r="C431" s="23">
        <f>C428/C410*100</f>
        <v>0.724025582237239</v>
      </c>
      <c r="D431" s="23">
        <f>D428/D410*100</f>
        <v>0.6281670086687047</v>
      </c>
      <c r="E431" s="23">
        <f>E428/E410*100</f>
        <v>0.6947124662292551</v>
      </c>
      <c r="F431" s="23">
        <f>F428/F410*100</f>
        <v>1.0814708002883922</v>
      </c>
      <c r="G431" s="280"/>
      <c r="H431" s="281"/>
    </row>
    <row r="432" spans="1:8" ht="15">
      <c r="A432" s="21" t="s">
        <v>492</v>
      </c>
      <c r="B432" s="25" t="s">
        <v>487</v>
      </c>
      <c r="C432" s="52">
        <f>SUM(D432:F432)</f>
        <v>119.5</v>
      </c>
      <c r="D432" s="140">
        <v>80.8</v>
      </c>
      <c r="E432" s="140">
        <v>0</v>
      </c>
      <c r="F432" s="140">
        <v>38.7</v>
      </c>
      <c r="G432" s="280"/>
      <c r="H432" s="281"/>
    </row>
    <row r="433" spans="1:8" ht="15">
      <c r="A433" s="16" t="s">
        <v>489</v>
      </c>
      <c r="B433" s="25" t="s">
        <v>48</v>
      </c>
      <c r="C433" s="52">
        <f>SUM(D433:F433)</f>
        <v>3</v>
      </c>
      <c r="D433" s="140">
        <v>2</v>
      </c>
      <c r="E433" s="140">
        <v>0</v>
      </c>
      <c r="F433" s="140">
        <v>1</v>
      </c>
      <c r="G433" s="280"/>
      <c r="H433" s="281"/>
    </row>
    <row r="434" spans="1:8" ht="15">
      <c r="A434" s="16" t="s">
        <v>490</v>
      </c>
      <c r="B434" s="25" t="s">
        <v>48</v>
      </c>
      <c r="C434" s="52">
        <f>SUM(D434:F434)</f>
        <v>0</v>
      </c>
      <c r="D434" s="140">
        <v>0</v>
      </c>
      <c r="E434" s="140">
        <v>0</v>
      </c>
      <c r="F434" s="34">
        <v>0</v>
      </c>
      <c r="G434" s="280"/>
      <c r="H434" s="281"/>
    </row>
    <row r="435" spans="1:8" ht="30">
      <c r="A435" s="16" t="s">
        <v>493</v>
      </c>
      <c r="B435" s="25" t="s">
        <v>47</v>
      </c>
      <c r="C435" s="23">
        <f>C432/C410*100</f>
        <v>1.6022417977287051</v>
      </c>
      <c r="D435" s="23">
        <f>D432/D410*100</f>
        <v>1.6918631433477112</v>
      </c>
      <c r="E435" s="23">
        <f>E432/E410*100</f>
        <v>0</v>
      </c>
      <c r="F435" s="23">
        <f>F432/F410*100</f>
        <v>2.7901946647440523</v>
      </c>
      <c r="G435" s="280"/>
      <c r="H435" s="281"/>
    </row>
    <row r="436" spans="1:8" ht="28.5">
      <c r="A436" s="137" t="s">
        <v>270</v>
      </c>
      <c r="B436" s="17" t="s">
        <v>202</v>
      </c>
      <c r="C436" s="23">
        <f>C405/C4</f>
        <v>16.271636267512555</v>
      </c>
      <c r="D436" s="23">
        <f>D405/D4</f>
        <v>16.147207637231503</v>
      </c>
      <c r="E436" s="23">
        <f>E405/E4</f>
        <v>15.7657399103139</v>
      </c>
      <c r="F436" s="23">
        <f>F405/F4</f>
        <v>17.710994764397906</v>
      </c>
      <c r="G436" s="280"/>
      <c r="H436" s="281"/>
    </row>
    <row r="437" spans="1:8" s="78" customFormat="1" ht="23.25" customHeight="1">
      <c r="A437" s="168" t="s">
        <v>543</v>
      </c>
      <c r="B437" s="152"/>
      <c r="C437" s="140"/>
      <c r="D437" s="161"/>
      <c r="E437" s="161"/>
      <c r="F437" s="161"/>
      <c r="G437" s="280"/>
      <c r="H437" s="281"/>
    </row>
    <row r="438" spans="1:8" s="78" customFormat="1" ht="16.5" customHeight="1">
      <c r="A438" s="148" t="s">
        <v>271</v>
      </c>
      <c r="B438" s="31" t="s">
        <v>202</v>
      </c>
      <c r="C438" s="23">
        <f aca="true" t="shared" si="23" ref="C438:C446">SUM(D438:F438)</f>
        <v>4254.1</v>
      </c>
      <c r="D438" s="221">
        <v>4254.1</v>
      </c>
      <c r="E438" s="221">
        <v>0</v>
      </c>
      <c r="F438" s="221">
        <v>0</v>
      </c>
      <c r="G438" s="280"/>
      <c r="H438" s="281"/>
    </row>
    <row r="439" spans="1:8" s="78" customFormat="1" ht="16.5" customHeight="1">
      <c r="A439" s="148" t="s">
        <v>272</v>
      </c>
      <c r="B439" s="31" t="s">
        <v>202</v>
      </c>
      <c r="C439" s="23">
        <f t="shared" si="23"/>
        <v>2965.7</v>
      </c>
      <c r="D439" s="221">
        <v>2965.7</v>
      </c>
      <c r="E439" s="221">
        <v>0</v>
      </c>
      <c r="F439" s="221">
        <v>0</v>
      </c>
      <c r="G439" s="280"/>
      <c r="H439" s="281"/>
    </row>
    <row r="440" spans="1:8" s="78" customFormat="1" ht="16.5" customHeight="1">
      <c r="A440" s="148" t="s">
        <v>273</v>
      </c>
      <c r="B440" s="31" t="s">
        <v>202</v>
      </c>
      <c r="C440" s="23">
        <f t="shared" si="23"/>
        <v>4254.1</v>
      </c>
      <c r="D440" s="221">
        <v>4254.1</v>
      </c>
      <c r="E440" s="221">
        <v>0</v>
      </c>
      <c r="F440" s="221">
        <v>0</v>
      </c>
      <c r="G440" s="280"/>
      <c r="H440" s="281"/>
    </row>
    <row r="441" spans="1:8" s="78" customFormat="1" ht="16.5" customHeight="1">
      <c r="A441" s="148" t="s">
        <v>274</v>
      </c>
      <c r="B441" s="31" t="s">
        <v>202</v>
      </c>
      <c r="C441" s="23">
        <f t="shared" si="23"/>
        <v>0</v>
      </c>
      <c r="D441" s="221">
        <v>0</v>
      </c>
      <c r="E441" s="221">
        <v>0</v>
      </c>
      <c r="F441" s="221">
        <v>0</v>
      </c>
      <c r="G441" s="280"/>
      <c r="H441" s="281"/>
    </row>
    <row r="442" spans="1:8" s="78" customFormat="1" ht="20.25" customHeight="1">
      <c r="A442" s="18" t="s">
        <v>560</v>
      </c>
      <c r="B442" s="31" t="s">
        <v>202</v>
      </c>
      <c r="C442" s="23">
        <f t="shared" si="23"/>
        <v>19180.199999999997</v>
      </c>
      <c r="D442" s="221">
        <v>12874.9</v>
      </c>
      <c r="E442" s="221">
        <v>4879.7</v>
      </c>
      <c r="F442" s="221">
        <v>1425.6</v>
      </c>
      <c r="G442" s="280"/>
      <c r="H442" s="281"/>
    </row>
    <row r="443" spans="1:8" ht="15">
      <c r="A443" s="222" t="s">
        <v>272</v>
      </c>
      <c r="B443" s="31" t="s">
        <v>202</v>
      </c>
      <c r="C443" s="131">
        <f t="shared" si="23"/>
        <v>437.9</v>
      </c>
      <c r="D443" s="221">
        <v>437.9</v>
      </c>
      <c r="E443" s="221">
        <v>0</v>
      </c>
      <c r="F443" s="221">
        <v>0</v>
      </c>
      <c r="G443" s="280"/>
      <c r="H443" s="281"/>
    </row>
    <row r="444" spans="1:8" ht="15">
      <c r="A444" s="16" t="s">
        <v>276</v>
      </c>
      <c r="B444" s="31" t="s">
        <v>202</v>
      </c>
      <c r="C444" s="131">
        <f t="shared" si="23"/>
        <v>0</v>
      </c>
      <c r="D444" s="221">
        <v>0</v>
      </c>
      <c r="E444" s="221">
        <v>0</v>
      </c>
      <c r="F444" s="221">
        <v>0</v>
      </c>
      <c r="G444" s="280"/>
      <c r="H444" s="281"/>
    </row>
    <row r="445" spans="1:8" ht="15">
      <c r="A445" s="222" t="s">
        <v>272</v>
      </c>
      <c r="B445" s="31" t="s">
        <v>202</v>
      </c>
      <c r="C445" s="131">
        <f t="shared" si="23"/>
        <v>0</v>
      </c>
      <c r="D445" s="221">
        <v>0</v>
      </c>
      <c r="E445" s="221">
        <v>0</v>
      </c>
      <c r="F445" s="221">
        <v>0</v>
      </c>
      <c r="G445" s="280"/>
      <c r="H445" s="281"/>
    </row>
    <row r="446" spans="1:8" ht="15">
      <c r="A446" s="148" t="s">
        <v>275</v>
      </c>
      <c r="B446" s="31" t="s">
        <v>202</v>
      </c>
      <c r="C446" s="131">
        <f t="shared" si="23"/>
        <v>2965.7</v>
      </c>
      <c r="D446" s="221">
        <v>2965.7</v>
      </c>
      <c r="E446" s="221"/>
      <c r="F446" s="221">
        <v>0</v>
      </c>
      <c r="G446" s="280"/>
      <c r="H446" s="281"/>
    </row>
    <row r="447" spans="1:8" ht="15">
      <c r="A447" s="18" t="s">
        <v>561</v>
      </c>
      <c r="B447" s="31" t="s">
        <v>202</v>
      </c>
      <c r="C447" s="131">
        <f>SUM(D447:F447)</f>
        <v>24902.399999999998</v>
      </c>
      <c r="D447" s="131">
        <f>D448+D449</f>
        <v>15717.5</v>
      </c>
      <c r="E447" s="131">
        <f>E448+E449</f>
        <v>6893.6</v>
      </c>
      <c r="F447" s="131">
        <f>F448+F449</f>
        <v>2291.3</v>
      </c>
      <c r="G447" s="280"/>
      <c r="H447" s="281"/>
    </row>
    <row r="448" spans="1:8" ht="15.75">
      <c r="A448" s="20" t="s">
        <v>562</v>
      </c>
      <c r="B448" s="31" t="s">
        <v>202</v>
      </c>
      <c r="C448" s="131">
        <f>SUM(D448:F448)</f>
        <v>13375.6</v>
      </c>
      <c r="D448" s="223">
        <v>9938.6</v>
      </c>
      <c r="E448" s="223">
        <v>3437</v>
      </c>
      <c r="F448" s="224"/>
      <c r="G448" s="280"/>
      <c r="H448" s="281"/>
    </row>
    <row r="449" spans="1:8" ht="15">
      <c r="A449" s="20" t="s">
        <v>563</v>
      </c>
      <c r="B449" s="31" t="s">
        <v>202</v>
      </c>
      <c r="C449" s="131">
        <f>SUM(D449:F449)</f>
        <v>11526.8</v>
      </c>
      <c r="D449" s="221">
        <v>5778.9</v>
      </c>
      <c r="E449" s="221">
        <v>3456.6</v>
      </c>
      <c r="F449" s="221">
        <v>2291.3</v>
      </c>
      <c r="G449" s="280"/>
      <c r="H449" s="281"/>
    </row>
    <row r="450" spans="1:8" ht="15">
      <c r="A450" s="148" t="s">
        <v>277</v>
      </c>
      <c r="B450" s="31" t="s">
        <v>202</v>
      </c>
      <c r="C450" s="131">
        <f>SUM(D450:F450)</f>
        <v>3936</v>
      </c>
      <c r="D450" s="221">
        <v>840.8</v>
      </c>
      <c r="E450" s="221">
        <v>1160.4</v>
      </c>
      <c r="F450" s="221">
        <v>1934.8</v>
      </c>
      <c r="G450" s="280"/>
      <c r="H450" s="281"/>
    </row>
    <row r="451" spans="1:8" ht="15">
      <c r="A451" s="168" t="s">
        <v>543</v>
      </c>
      <c r="B451" s="152"/>
      <c r="C451" s="120"/>
      <c r="D451" s="140"/>
      <c r="E451" s="140"/>
      <c r="F451" s="140"/>
      <c r="G451" s="280"/>
      <c r="H451" s="281"/>
    </row>
    <row r="452" spans="1:8" ht="15">
      <c r="A452" s="148" t="s">
        <v>271</v>
      </c>
      <c r="B452" s="31" t="s">
        <v>48</v>
      </c>
      <c r="C452" s="8">
        <f aca="true" t="shared" si="24" ref="C452:C465">SUM(D452:F452)</f>
        <v>69</v>
      </c>
      <c r="D452" s="225">
        <v>69</v>
      </c>
      <c r="E452" s="225">
        <v>0</v>
      </c>
      <c r="F452" s="225">
        <v>0</v>
      </c>
      <c r="G452" s="280"/>
      <c r="H452" s="281"/>
    </row>
    <row r="453" spans="1:8" ht="15">
      <c r="A453" s="222" t="s">
        <v>272</v>
      </c>
      <c r="B453" s="17" t="s">
        <v>48</v>
      </c>
      <c r="C453" s="8">
        <f t="shared" si="24"/>
        <v>52</v>
      </c>
      <c r="D453" s="225">
        <v>52</v>
      </c>
      <c r="E453" s="225">
        <v>0</v>
      </c>
      <c r="F453" s="225">
        <v>0</v>
      </c>
      <c r="G453" s="280"/>
      <c r="H453" s="281"/>
    </row>
    <row r="454" spans="1:8" ht="15">
      <c r="A454" s="148" t="s">
        <v>273</v>
      </c>
      <c r="B454" s="31" t="s">
        <v>48</v>
      </c>
      <c r="C454" s="8">
        <f t="shared" si="24"/>
        <v>69</v>
      </c>
      <c r="D454" s="225">
        <v>69</v>
      </c>
      <c r="E454" s="225">
        <v>0</v>
      </c>
      <c r="F454" s="225">
        <v>0</v>
      </c>
      <c r="G454" s="280"/>
      <c r="H454" s="281"/>
    </row>
    <row r="455" spans="1:8" ht="15" customHeight="1">
      <c r="A455" s="20" t="s">
        <v>274</v>
      </c>
      <c r="B455" s="17" t="s">
        <v>48</v>
      </c>
      <c r="C455" s="8">
        <f t="shared" si="24"/>
        <v>0</v>
      </c>
      <c r="D455" s="225">
        <v>0</v>
      </c>
      <c r="E455" s="225">
        <v>0</v>
      </c>
      <c r="F455" s="225">
        <v>0</v>
      </c>
      <c r="G455" s="280"/>
      <c r="H455" s="281"/>
    </row>
    <row r="456" spans="1:8" ht="15">
      <c r="A456" s="18" t="s">
        <v>560</v>
      </c>
      <c r="B456" s="17" t="s">
        <v>48</v>
      </c>
      <c r="C456" s="8">
        <f t="shared" si="24"/>
        <v>328</v>
      </c>
      <c r="D456" s="225">
        <v>219</v>
      </c>
      <c r="E456" s="225">
        <v>82</v>
      </c>
      <c r="F456" s="225">
        <v>27</v>
      </c>
      <c r="G456" s="280"/>
      <c r="H456" s="281"/>
    </row>
    <row r="457" spans="1:8" ht="15">
      <c r="A457" s="222" t="s">
        <v>272</v>
      </c>
      <c r="B457" s="17" t="s">
        <v>48</v>
      </c>
      <c r="C457" s="8">
        <f t="shared" si="24"/>
        <v>8</v>
      </c>
      <c r="D457" s="225">
        <v>8</v>
      </c>
      <c r="E457" s="225">
        <v>0</v>
      </c>
      <c r="F457" s="225">
        <v>0</v>
      </c>
      <c r="G457" s="280"/>
      <c r="H457" s="281"/>
    </row>
    <row r="458" spans="1:8" ht="15">
      <c r="A458" s="16" t="s">
        <v>276</v>
      </c>
      <c r="B458" s="17" t="s">
        <v>48</v>
      </c>
      <c r="C458" s="8">
        <f t="shared" si="24"/>
        <v>0</v>
      </c>
      <c r="D458" s="225">
        <v>0</v>
      </c>
      <c r="E458" s="225">
        <v>0</v>
      </c>
      <c r="F458" s="225">
        <v>0</v>
      </c>
      <c r="G458" s="280"/>
      <c r="H458" s="281"/>
    </row>
    <row r="459" spans="1:8" ht="15">
      <c r="A459" s="222" t="s">
        <v>272</v>
      </c>
      <c r="B459" s="17" t="s">
        <v>48</v>
      </c>
      <c r="C459" s="8">
        <f t="shared" si="24"/>
        <v>0</v>
      </c>
      <c r="D459" s="225">
        <v>0</v>
      </c>
      <c r="E459" s="225">
        <v>0</v>
      </c>
      <c r="F459" s="225">
        <v>0</v>
      </c>
      <c r="G459" s="280"/>
      <c r="H459" s="281"/>
    </row>
    <row r="460" spans="1:8" ht="15">
      <c r="A460" s="148" t="s">
        <v>275</v>
      </c>
      <c r="B460" s="31" t="s">
        <v>48</v>
      </c>
      <c r="C460" s="8">
        <f t="shared" si="24"/>
        <v>52</v>
      </c>
      <c r="D460" s="226">
        <v>52</v>
      </c>
      <c r="E460" s="226">
        <v>0</v>
      </c>
      <c r="F460" s="226">
        <v>0</v>
      </c>
      <c r="G460" s="207"/>
      <c r="H460" s="208"/>
    </row>
    <row r="461" spans="1:8" ht="15">
      <c r="A461" s="18" t="s">
        <v>561</v>
      </c>
      <c r="B461" s="17" t="s">
        <v>48</v>
      </c>
      <c r="C461" s="8">
        <f>SUM(D461:F461)</f>
        <v>438</v>
      </c>
      <c r="D461" s="8">
        <f>D462+D463</f>
        <v>285</v>
      </c>
      <c r="E461" s="8">
        <f>E462+E463</f>
        <v>113</v>
      </c>
      <c r="F461" s="8">
        <f>F462+F463</f>
        <v>40</v>
      </c>
      <c r="G461" s="207"/>
      <c r="H461" s="208"/>
    </row>
    <row r="462" spans="1:8" ht="15">
      <c r="A462" s="20" t="s">
        <v>562</v>
      </c>
      <c r="B462" s="17" t="s">
        <v>48</v>
      </c>
      <c r="C462" s="8">
        <f>SUM(D462:F462)</f>
        <v>232</v>
      </c>
      <c r="D462" s="223">
        <v>177</v>
      </c>
      <c r="E462" s="223">
        <v>55</v>
      </c>
      <c r="F462" s="223"/>
      <c r="G462" s="207"/>
      <c r="H462" s="208"/>
    </row>
    <row r="463" spans="1:8" ht="15">
      <c r="A463" s="20" t="s">
        <v>563</v>
      </c>
      <c r="B463" s="17" t="s">
        <v>48</v>
      </c>
      <c r="C463" s="8">
        <f>SUM(D463:F463)</f>
        <v>206</v>
      </c>
      <c r="D463" s="223">
        <v>108</v>
      </c>
      <c r="E463" s="223">
        <v>58</v>
      </c>
      <c r="F463" s="223">
        <v>40</v>
      </c>
      <c r="G463" s="207"/>
      <c r="H463" s="208"/>
    </row>
    <row r="464" spans="1:8" ht="15">
      <c r="A464" s="148" t="s">
        <v>277</v>
      </c>
      <c r="B464" s="31" t="s">
        <v>48</v>
      </c>
      <c r="C464" s="8">
        <f t="shared" si="24"/>
        <v>72</v>
      </c>
      <c r="D464" s="227">
        <v>15</v>
      </c>
      <c r="E464" s="227">
        <v>21</v>
      </c>
      <c r="F464" s="227">
        <v>36</v>
      </c>
      <c r="G464" s="207"/>
      <c r="H464" s="208"/>
    </row>
    <row r="465" spans="1:8" ht="15">
      <c r="A465" s="148" t="s">
        <v>278</v>
      </c>
      <c r="B465" s="31" t="s">
        <v>48</v>
      </c>
      <c r="C465" s="8">
        <f t="shared" si="24"/>
        <v>108</v>
      </c>
      <c r="D465" s="227">
        <v>108</v>
      </c>
      <c r="E465" s="227"/>
      <c r="F465" s="227"/>
      <c r="G465" s="207"/>
      <c r="H465" s="208"/>
    </row>
    <row r="466" spans="1:8" ht="28.5">
      <c r="A466" s="137" t="s">
        <v>279</v>
      </c>
      <c r="B466" s="152"/>
      <c r="C466" s="140"/>
      <c r="D466" s="140"/>
      <c r="E466" s="140"/>
      <c r="F466" s="140"/>
      <c r="G466" s="169"/>
      <c r="H466" s="170"/>
    </row>
    <row r="467" spans="1:8" ht="15">
      <c r="A467" s="148" t="s">
        <v>271</v>
      </c>
      <c r="B467" s="17" t="s">
        <v>47</v>
      </c>
      <c r="C467" s="23">
        <f>C438/C405*100</f>
        <v>13.821975579801027</v>
      </c>
      <c r="D467" s="23">
        <f>D438/D405*100</f>
        <v>25.15105650873231</v>
      </c>
      <c r="E467" s="23">
        <f>E438/E405*100</f>
        <v>0</v>
      </c>
      <c r="F467" s="23">
        <f>F438/F405*100</f>
        <v>0</v>
      </c>
      <c r="G467" s="169"/>
      <c r="H467" s="170"/>
    </row>
    <row r="468" spans="1:8" ht="15">
      <c r="A468" s="222" t="s">
        <v>272</v>
      </c>
      <c r="B468" s="17" t="s">
        <v>47</v>
      </c>
      <c r="C468" s="23">
        <f>C439/C405*100</f>
        <v>9.635841418165041</v>
      </c>
      <c r="D468" s="23">
        <f>D439/D405*100</f>
        <v>17.53378817798063</v>
      </c>
      <c r="E468" s="23">
        <f>E439/E405*100</f>
        <v>0</v>
      </c>
      <c r="F468" s="23">
        <f>F439/F405*100</f>
        <v>0</v>
      </c>
      <c r="G468" s="169"/>
      <c r="H468" s="170"/>
    </row>
    <row r="469" spans="1:8" ht="15">
      <c r="A469" s="148" t="s">
        <v>273</v>
      </c>
      <c r="B469" s="17" t="s">
        <v>47</v>
      </c>
      <c r="C469" s="23">
        <f>C440/C405*100</f>
        <v>13.821975579801027</v>
      </c>
      <c r="D469" s="23">
        <f>D440/D405*100</f>
        <v>25.15105650873231</v>
      </c>
      <c r="E469" s="23">
        <f>E440/E405*100</f>
        <v>0</v>
      </c>
      <c r="F469" s="23">
        <f>F440/F405*100</f>
        <v>0</v>
      </c>
      <c r="G469" s="169"/>
      <c r="H469" s="170"/>
    </row>
    <row r="470" spans="1:8" ht="15.75" customHeight="1">
      <c r="A470" s="20" t="s">
        <v>274</v>
      </c>
      <c r="B470" s="17" t="s">
        <v>47</v>
      </c>
      <c r="C470" s="23">
        <f>C441/C405*100</f>
        <v>0</v>
      </c>
      <c r="D470" s="23">
        <f>D441/D405*100</f>
        <v>0</v>
      </c>
      <c r="E470" s="23">
        <f>E441/E405*100</f>
        <v>0</v>
      </c>
      <c r="F470" s="23">
        <f>F441/F405*100</f>
        <v>0</v>
      </c>
      <c r="G470" s="169"/>
      <c r="H470" s="170"/>
    </row>
    <row r="471" spans="1:8" ht="15">
      <c r="A471" s="18" t="s">
        <v>560</v>
      </c>
      <c r="B471" s="17" t="s">
        <v>47</v>
      </c>
      <c r="C471" s="23">
        <f>C442/C405*100</f>
        <v>62.31829435502212</v>
      </c>
      <c r="D471" s="23">
        <f>D442/D405*100</f>
        <v>76.11888235920114</v>
      </c>
      <c r="E471" s="23">
        <f>E442/E405*100</f>
        <v>55.51801033062552</v>
      </c>
      <c r="F471" s="23">
        <f>F442/F405*100</f>
        <v>28.09506917346577</v>
      </c>
      <c r="G471" s="169"/>
      <c r="H471" s="170"/>
    </row>
    <row r="472" spans="1:8" ht="15">
      <c r="A472" s="222" t="s">
        <v>272</v>
      </c>
      <c r="B472" s="17" t="s">
        <v>47</v>
      </c>
      <c r="C472" s="23">
        <f>C443/C405*100</f>
        <v>1.4227787561164216</v>
      </c>
      <c r="D472" s="23">
        <f>D443/D405*100</f>
        <v>2.588948930484445</v>
      </c>
      <c r="E472" s="23">
        <f>E443/E405*100</f>
        <v>0</v>
      </c>
      <c r="F472" s="23">
        <f>F443/F405*100</f>
        <v>0</v>
      </c>
      <c r="G472" s="169"/>
      <c r="H472" s="170"/>
    </row>
    <row r="473" spans="1:8" ht="15">
      <c r="A473" s="16" t="s">
        <v>276</v>
      </c>
      <c r="B473" s="17" t="s">
        <v>47</v>
      </c>
      <c r="C473" s="23">
        <f>C444/C405*100</f>
        <v>0</v>
      </c>
      <c r="D473" s="23">
        <f>D444/D405*100</f>
        <v>0</v>
      </c>
      <c r="E473" s="23">
        <f>E444/E405*100</f>
        <v>0</v>
      </c>
      <c r="F473" s="23">
        <f>F444/F405*100</f>
        <v>0</v>
      </c>
      <c r="G473" s="169"/>
      <c r="H473" s="170"/>
    </row>
    <row r="474" spans="1:6" ht="15">
      <c r="A474" s="222" t="s">
        <v>272</v>
      </c>
      <c r="B474" s="17" t="s">
        <v>47</v>
      </c>
      <c r="C474" s="23">
        <f>C445/C405*100</f>
        <v>0</v>
      </c>
      <c r="D474" s="23">
        <f>D445/D405*100</f>
        <v>0</v>
      </c>
      <c r="E474" s="23">
        <f>E445/E405*100</f>
        <v>0</v>
      </c>
      <c r="F474" s="23">
        <f>F445/F405*100</f>
        <v>0</v>
      </c>
    </row>
    <row r="475" spans="1:6" ht="15.75" customHeight="1">
      <c r="A475" s="148" t="s">
        <v>275</v>
      </c>
      <c r="B475" s="17" t="s">
        <v>47</v>
      </c>
      <c r="C475" s="23">
        <f>C446/C405*100</f>
        <v>9.635841418165041</v>
      </c>
      <c r="D475" s="23">
        <f>D446/D405*100</f>
        <v>17.53378817798063</v>
      </c>
      <c r="E475" s="23">
        <f>E446/E405*100</f>
        <v>0</v>
      </c>
      <c r="F475" s="23">
        <f>F446/F405*100</f>
        <v>0</v>
      </c>
    </row>
    <row r="476" spans="1:6" ht="15.75" customHeight="1">
      <c r="A476" s="18" t="s">
        <v>561</v>
      </c>
      <c r="B476" s="17" t="s">
        <v>47</v>
      </c>
      <c r="C476" s="23">
        <f>C447/C405*100</f>
        <v>80.9102664907823</v>
      </c>
      <c r="D476" s="23">
        <f>D447/D405*100</f>
        <v>92.9248796868903</v>
      </c>
      <c r="E476" s="23">
        <f>E447/E405*100</f>
        <v>78.43083714474254</v>
      </c>
      <c r="F476" s="23">
        <f>F447/F405*100</f>
        <v>45.15588664222932</v>
      </c>
    </row>
    <row r="477" spans="1:6" ht="15.75" customHeight="1">
      <c r="A477" s="20" t="s">
        <v>562</v>
      </c>
      <c r="B477" s="17" t="s">
        <v>47</v>
      </c>
      <c r="C477" s="23">
        <f>C448/C405*100</f>
        <v>43.45859678079655</v>
      </c>
      <c r="D477" s="23">
        <f>D448/D405*100</f>
        <v>58.75891262962482</v>
      </c>
      <c r="E477" s="23">
        <f>E448/E405*100</f>
        <v>39.10392063166997</v>
      </c>
      <c r="F477" s="23">
        <f>F448/F405*100</f>
        <v>0</v>
      </c>
    </row>
    <row r="478" spans="1:6" ht="15.75" customHeight="1">
      <c r="A478" s="20" t="s">
        <v>563</v>
      </c>
      <c r="B478" s="17" t="s">
        <v>47</v>
      </c>
      <c r="C478" s="23">
        <f>C449/C405*100</f>
        <v>37.451669709985765</v>
      </c>
      <c r="D478" s="23">
        <f>D449/D405*100</f>
        <v>34.16596705726549</v>
      </c>
      <c r="E478" s="23">
        <f>E449/E405*100</f>
        <v>39.32691651307256</v>
      </c>
      <c r="F478" s="23">
        <f>F449/F405*100</f>
        <v>45.15588664222932</v>
      </c>
    </row>
    <row r="479" spans="1:6" ht="15.75" customHeight="1">
      <c r="A479" s="148" t="s">
        <v>277</v>
      </c>
      <c r="B479" s="17" t="s">
        <v>47</v>
      </c>
      <c r="C479" s="23">
        <f>C450/C405*100</f>
        <v>12.788438419900059</v>
      </c>
      <c r="D479" s="23">
        <f>D450/D405*100</f>
        <v>4.970971136678057</v>
      </c>
      <c r="E479" s="23">
        <f>E450/E405*100</f>
        <v>13.202266366304869</v>
      </c>
      <c r="F479" s="23">
        <f>F450/F405*100</f>
        <v>38.13014859485239</v>
      </c>
    </row>
    <row r="480" spans="1:6" ht="18.75" customHeight="1">
      <c r="A480" s="149" t="s">
        <v>280</v>
      </c>
      <c r="B480" s="17" t="s">
        <v>202</v>
      </c>
      <c r="C480" s="52">
        <f>SUM(D480:F480)</f>
        <v>3649.8</v>
      </c>
      <c r="D480" s="161">
        <v>3077.2</v>
      </c>
      <c r="E480" s="161">
        <v>349.3</v>
      </c>
      <c r="F480" s="161">
        <v>223.3</v>
      </c>
    </row>
    <row r="481" spans="1:6" ht="15">
      <c r="A481" s="148" t="s">
        <v>281</v>
      </c>
      <c r="B481" s="17" t="s">
        <v>48</v>
      </c>
      <c r="C481" s="87">
        <f>SUM(D481:F481)</f>
        <v>24</v>
      </c>
      <c r="D481" s="53">
        <v>9</v>
      </c>
      <c r="E481" s="53">
        <v>11</v>
      </c>
      <c r="F481" s="53">
        <v>4</v>
      </c>
    </row>
    <row r="482" spans="1:6" s="45" customFormat="1" ht="30">
      <c r="A482" s="148" t="s">
        <v>282</v>
      </c>
      <c r="B482" s="17" t="s">
        <v>48</v>
      </c>
      <c r="C482" s="87">
        <f>SUM(D482:F482)</f>
        <v>18</v>
      </c>
      <c r="D482" s="188">
        <v>18</v>
      </c>
      <c r="E482" s="188">
        <v>0</v>
      </c>
      <c r="F482" s="188">
        <v>0</v>
      </c>
    </row>
    <row r="483" spans="1:6" s="45" customFormat="1" ht="15">
      <c r="A483" s="148" t="s">
        <v>283</v>
      </c>
      <c r="B483" s="17" t="s">
        <v>48</v>
      </c>
      <c r="C483" s="87">
        <f>SUM(D483:F483)</f>
        <v>6</v>
      </c>
      <c r="D483" s="188">
        <v>6</v>
      </c>
      <c r="E483" s="188">
        <v>0</v>
      </c>
      <c r="F483" s="188">
        <v>0</v>
      </c>
    </row>
    <row r="484" spans="1:6" s="45" customFormat="1" ht="15">
      <c r="A484" s="148" t="s">
        <v>284</v>
      </c>
      <c r="B484" s="17" t="s">
        <v>48</v>
      </c>
      <c r="C484" s="87">
        <f>SUM(D484:F484)</f>
        <v>5</v>
      </c>
      <c r="D484" s="188">
        <v>5</v>
      </c>
      <c r="E484" s="188">
        <v>0</v>
      </c>
      <c r="F484" s="188">
        <v>0</v>
      </c>
    </row>
    <row r="485" spans="1:6" s="45" customFormat="1" ht="15">
      <c r="A485" s="249" t="s">
        <v>288</v>
      </c>
      <c r="B485" s="250"/>
      <c r="C485" s="250"/>
      <c r="D485" s="250"/>
      <c r="E485" s="250"/>
      <c r="F485" s="250"/>
    </row>
    <row r="486" spans="1:6" s="45" customFormat="1" ht="15">
      <c r="A486" s="148" t="s">
        <v>289</v>
      </c>
      <c r="B486" s="17" t="s">
        <v>48</v>
      </c>
      <c r="C486" s="52">
        <f>SUM(D486:F486)</f>
        <v>0</v>
      </c>
      <c r="D486" s="171">
        <v>0</v>
      </c>
      <c r="E486" s="171">
        <v>0</v>
      </c>
      <c r="F486" s="171">
        <v>0</v>
      </c>
    </row>
    <row r="487" spans="1:6" s="45" customFormat="1" ht="15.75" customHeight="1">
      <c r="A487" s="148" t="s">
        <v>290</v>
      </c>
      <c r="B487" s="17" t="s">
        <v>0</v>
      </c>
      <c r="C487" s="52">
        <f>SUM(D487:F487)</f>
        <v>0</v>
      </c>
      <c r="D487" s="171">
        <v>0</v>
      </c>
      <c r="E487" s="171">
        <v>0</v>
      </c>
      <c r="F487" s="171">
        <v>0</v>
      </c>
    </row>
    <row r="488" spans="1:6" s="45" customFormat="1" ht="15">
      <c r="A488" s="148" t="s">
        <v>291</v>
      </c>
      <c r="B488" s="17" t="s">
        <v>1</v>
      </c>
      <c r="C488" s="52">
        <f>SUM(D488:F488)</f>
        <v>0</v>
      </c>
      <c r="D488" s="171">
        <v>0</v>
      </c>
      <c r="E488" s="171">
        <v>0</v>
      </c>
      <c r="F488" s="171">
        <v>0</v>
      </c>
    </row>
    <row r="489" spans="1:6" ht="17.25" customHeight="1">
      <c r="A489" s="148" t="s">
        <v>292</v>
      </c>
      <c r="B489" s="17" t="s">
        <v>181</v>
      </c>
      <c r="C489" s="52">
        <f>SUM(D489:F489)</f>
        <v>0</v>
      </c>
      <c r="D489" s="171">
        <v>0</v>
      </c>
      <c r="E489" s="171">
        <v>0</v>
      </c>
      <c r="F489" s="171">
        <v>0</v>
      </c>
    </row>
    <row r="490" spans="1:6" ht="15">
      <c r="A490" s="251" t="s">
        <v>301</v>
      </c>
      <c r="B490" s="252"/>
      <c r="C490" s="252"/>
      <c r="D490" s="252"/>
      <c r="E490" s="252"/>
      <c r="F490" s="252"/>
    </row>
    <row r="491" spans="1:6" ht="30" customHeight="1">
      <c r="A491" s="19" t="s">
        <v>494</v>
      </c>
      <c r="B491" s="17" t="s">
        <v>181</v>
      </c>
      <c r="C491" s="52">
        <f aca="true" t="shared" si="25" ref="C491:C509">SUM(D491:F491)</f>
        <v>2550</v>
      </c>
      <c r="D491" s="289">
        <f>D492+D493+D494+D498+D500+D504+D505</f>
        <v>1717</v>
      </c>
      <c r="E491" s="289">
        <f>E492+E493+E494+E498+E500+E504+E505</f>
        <v>465</v>
      </c>
      <c r="F491" s="289">
        <f>F492+F493+F494+F498+F500+F504+F505</f>
        <v>368</v>
      </c>
    </row>
    <row r="492" spans="1:6" ht="24" customHeight="1">
      <c r="A492" s="203" t="s">
        <v>159</v>
      </c>
      <c r="B492" s="17" t="s">
        <v>181</v>
      </c>
      <c r="C492" s="52">
        <f t="shared" si="25"/>
        <v>407.5</v>
      </c>
      <c r="D492" s="161">
        <v>200</v>
      </c>
      <c r="E492" s="161">
        <v>65</v>
      </c>
      <c r="F492" s="290">
        <v>142.5</v>
      </c>
    </row>
    <row r="493" spans="1:6" ht="15">
      <c r="A493" s="137" t="s">
        <v>160</v>
      </c>
      <c r="B493" s="17" t="s">
        <v>181</v>
      </c>
      <c r="C493" s="52">
        <f t="shared" si="25"/>
        <v>0</v>
      </c>
      <c r="D493" s="159"/>
      <c r="E493" s="159"/>
      <c r="F493" s="290"/>
    </row>
    <row r="494" spans="1:6" ht="15">
      <c r="A494" s="137" t="s">
        <v>103</v>
      </c>
      <c r="B494" s="17" t="s">
        <v>181</v>
      </c>
      <c r="C494" s="52">
        <f t="shared" si="25"/>
        <v>100</v>
      </c>
      <c r="D494" s="159">
        <v>100</v>
      </c>
      <c r="E494" s="159">
        <v>0</v>
      </c>
      <c r="F494" s="290">
        <v>0</v>
      </c>
    </row>
    <row r="495" spans="1:6" ht="15">
      <c r="A495" s="148" t="s">
        <v>105</v>
      </c>
      <c r="B495" s="17" t="s">
        <v>202</v>
      </c>
      <c r="C495" s="52">
        <f t="shared" si="25"/>
        <v>0</v>
      </c>
      <c r="D495" s="159"/>
      <c r="E495" s="159"/>
      <c r="F495" s="290"/>
    </row>
    <row r="496" spans="1:6" ht="15">
      <c r="A496" s="148" t="s">
        <v>293</v>
      </c>
      <c r="B496" s="17" t="s">
        <v>48</v>
      </c>
      <c r="C496" s="52">
        <f t="shared" si="25"/>
        <v>0</v>
      </c>
      <c r="D496" s="159"/>
      <c r="E496" s="159"/>
      <c r="F496" s="290"/>
    </row>
    <row r="497" spans="1:6" ht="15">
      <c r="A497" s="148" t="s">
        <v>294</v>
      </c>
      <c r="B497" s="17" t="s">
        <v>48</v>
      </c>
      <c r="C497" s="52">
        <f t="shared" si="25"/>
        <v>0</v>
      </c>
      <c r="D497" s="159"/>
      <c r="E497" s="159"/>
      <c r="F497" s="290"/>
    </row>
    <row r="498" spans="1:6" ht="42.75">
      <c r="A498" s="19" t="s">
        <v>495</v>
      </c>
      <c r="B498" s="17" t="s">
        <v>181</v>
      </c>
      <c r="C498" s="52">
        <f t="shared" si="25"/>
        <v>1491.5</v>
      </c>
      <c r="D498" s="161">
        <v>866</v>
      </c>
      <c r="E498" s="161">
        <v>400</v>
      </c>
      <c r="F498" s="290">
        <v>225.5</v>
      </c>
    </row>
    <row r="499" spans="1:6" ht="15">
      <c r="A499" s="18" t="s">
        <v>496</v>
      </c>
      <c r="B499" s="17" t="s">
        <v>181</v>
      </c>
      <c r="C499" s="52">
        <f t="shared" si="25"/>
        <v>1123.5</v>
      </c>
      <c r="D499" s="161">
        <v>610</v>
      </c>
      <c r="E499" s="161">
        <v>340</v>
      </c>
      <c r="F499" s="290">
        <v>173.5</v>
      </c>
    </row>
    <row r="500" spans="1:6" ht="28.5">
      <c r="A500" s="19" t="s">
        <v>497</v>
      </c>
      <c r="B500" s="17" t="s">
        <v>181</v>
      </c>
      <c r="C500" s="52">
        <f t="shared" si="25"/>
        <v>551</v>
      </c>
      <c r="D500" s="161">
        <v>551</v>
      </c>
      <c r="E500" s="161">
        <v>0</v>
      </c>
      <c r="F500" s="290">
        <v>0</v>
      </c>
    </row>
    <row r="501" spans="1:6" ht="15">
      <c r="A501" s="148" t="s">
        <v>105</v>
      </c>
      <c r="B501" s="17" t="s">
        <v>202</v>
      </c>
      <c r="C501" s="52">
        <f t="shared" si="25"/>
        <v>0</v>
      </c>
      <c r="D501" s="159"/>
      <c r="E501" s="159"/>
      <c r="F501" s="290"/>
    </row>
    <row r="502" spans="1:6" ht="15">
      <c r="A502" s="148" t="s">
        <v>295</v>
      </c>
      <c r="B502" s="17" t="s">
        <v>48</v>
      </c>
      <c r="C502" s="52">
        <f t="shared" si="25"/>
        <v>0</v>
      </c>
      <c r="D502" s="159"/>
      <c r="E502" s="159"/>
      <c r="F502" s="290"/>
    </row>
    <row r="503" spans="1:6" ht="15">
      <c r="A503" s="148" t="s">
        <v>296</v>
      </c>
      <c r="B503" s="17" t="s">
        <v>48</v>
      </c>
      <c r="C503" s="52">
        <f t="shared" si="25"/>
        <v>0</v>
      </c>
      <c r="D503" s="159"/>
      <c r="E503" s="159"/>
      <c r="F503" s="290"/>
    </row>
    <row r="504" spans="1:6" ht="15">
      <c r="A504" s="137" t="s">
        <v>317</v>
      </c>
      <c r="B504" s="17" t="s">
        <v>181</v>
      </c>
      <c r="C504" s="52">
        <f t="shared" si="25"/>
        <v>0</v>
      </c>
      <c r="D504" s="161"/>
      <c r="E504" s="161"/>
      <c r="F504" s="161"/>
    </row>
    <row r="505" spans="1:6" ht="15">
      <c r="A505" s="137" t="s">
        <v>104</v>
      </c>
      <c r="B505" s="17" t="s">
        <v>181</v>
      </c>
      <c r="C505" s="52">
        <f t="shared" si="25"/>
        <v>0</v>
      </c>
      <c r="D505" s="159"/>
      <c r="E505" s="159"/>
      <c r="F505" s="290"/>
    </row>
    <row r="506" spans="1:6" ht="15">
      <c r="A506" s="148" t="s">
        <v>297</v>
      </c>
      <c r="B506" s="17" t="s">
        <v>48</v>
      </c>
      <c r="C506" s="52">
        <f t="shared" si="25"/>
        <v>0</v>
      </c>
      <c r="D506" s="163"/>
      <c r="E506" s="172"/>
      <c r="F506" s="34"/>
    </row>
    <row r="507" spans="1:6" ht="15">
      <c r="A507" s="148" t="s">
        <v>298</v>
      </c>
      <c r="B507" s="17" t="s">
        <v>48</v>
      </c>
      <c r="C507" s="52">
        <f t="shared" si="25"/>
        <v>0</v>
      </c>
      <c r="D507" s="163"/>
      <c r="E507" s="172"/>
      <c r="F507" s="34"/>
    </row>
    <row r="508" spans="1:6" ht="15">
      <c r="A508" s="148" t="s">
        <v>299</v>
      </c>
      <c r="B508" s="17" t="s">
        <v>48</v>
      </c>
      <c r="C508" s="52">
        <f t="shared" si="25"/>
        <v>0</v>
      </c>
      <c r="D508" s="163"/>
      <c r="E508" s="172"/>
      <c r="F508" s="34"/>
    </row>
    <row r="509" spans="1:6" ht="15">
      <c r="A509" s="148" t="s">
        <v>300</v>
      </c>
      <c r="B509" s="17" t="s">
        <v>48</v>
      </c>
      <c r="C509" s="52">
        <f t="shared" si="25"/>
        <v>0</v>
      </c>
      <c r="D509" s="163"/>
      <c r="E509" s="172"/>
      <c r="F509" s="34"/>
    </row>
    <row r="510" spans="1:6" ht="15.75" customHeight="1">
      <c r="A510" s="251" t="s">
        <v>302</v>
      </c>
      <c r="B510" s="252"/>
      <c r="C510" s="252"/>
      <c r="D510" s="252"/>
      <c r="E510" s="252"/>
      <c r="F510" s="252"/>
    </row>
    <row r="511" spans="1:6" ht="15">
      <c r="A511" s="148" t="s">
        <v>303</v>
      </c>
      <c r="B511" s="17" t="s">
        <v>48</v>
      </c>
      <c r="C511" s="52">
        <f aca="true" t="shared" si="26" ref="C511:C517">SUM(D511:F511)</f>
        <v>0</v>
      </c>
      <c r="D511" s="161"/>
      <c r="E511" s="161"/>
      <c r="F511" s="161"/>
    </row>
    <row r="512" spans="1:6" ht="15">
      <c r="A512" s="148" t="s">
        <v>304</v>
      </c>
      <c r="B512" s="17" t="s">
        <v>48</v>
      </c>
      <c r="C512" s="52">
        <f t="shared" si="26"/>
        <v>0</v>
      </c>
      <c r="D512" s="159"/>
      <c r="E512" s="159"/>
      <c r="F512" s="159"/>
    </row>
    <row r="513" spans="1:6" ht="15">
      <c r="A513" s="148" t="s">
        <v>305</v>
      </c>
      <c r="B513" s="17" t="s">
        <v>2</v>
      </c>
      <c r="C513" s="52">
        <f t="shared" si="26"/>
        <v>0</v>
      </c>
      <c r="D513" s="172"/>
      <c r="E513" s="172"/>
      <c r="F513" s="172"/>
    </row>
    <row r="514" spans="1:6" ht="15">
      <c r="A514" s="148" t="s">
        <v>306</v>
      </c>
      <c r="B514" s="17" t="s">
        <v>286</v>
      </c>
      <c r="C514" s="52">
        <f t="shared" si="26"/>
        <v>0</v>
      </c>
      <c r="D514" s="172"/>
      <c r="E514" s="172"/>
      <c r="F514" s="172"/>
    </row>
    <row r="515" spans="1:6" ht="15">
      <c r="A515" s="148" t="s">
        <v>87</v>
      </c>
      <c r="B515" s="17" t="s">
        <v>48</v>
      </c>
      <c r="C515" s="52">
        <f t="shared" si="26"/>
        <v>0</v>
      </c>
      <c r="D515" s="159">
        <v>0</v>
      </c>
      <c r="E515" s="159">
        <v>0</v>
      </c>
      <c r="F515" s="159">
        <v>0</v>
      </c>
    </row>
    <row r="516" spans="1:6" ht="15.75" customHeight="1">
      <c r="A516" s="148" t="s">
        <v>305</v>
      </c>
      <c r="B516" s="17" t="s">
        <v>2</v>
      </c>
      <c r="C516" s="52">
        <f t="shared" si="26"/>
        <v>0</v>
      </c>
      <c r="D516" s="173">
        <v>0</v>
      </c>
      <c r="E516" s="173">
        <v>0</v>
      </c>
      <c r="F516" s="173">
        <v>0</v>
      </c>
    </row>
    <row r="517" spans="1:6" ht="15">
      <c r="A517" s="148" t="s">
        <v>307</v>
      </c>
      <c r="B517" s="17" t="s">
        <v>286</v>
      </c>
      <c r="C517" s="52">
        <f t="shared" si="26"/>
        <v>0</v>
      </c>
      <c r="D517" s="159"/>
      <c r="E517" s="159"/>
      <c r="F517" s="159"/>
    </row>
    <row r="518" spans="1:6" ht="15">
      <c r="A518" s="148" t="s">
        <v>308</v>
      </c>
      <c r="B518" s="174"/>
      <c r="C518" s="120"/>
      <c r="D518" s="159"/>
      <c r="E518" s="159"/>
      <c r="F518" s="159"/>
    </row>
    <row r="519" spans="1:6" ht="15">
      <c r="A519" s="148" t="s">
        <v>309</v>
      </c>
      <c r="B519" s="138" t="s">
        <v>286</v>
      </c>
      <c r="C519" s="52">
        <f>SUM(D519:F519)</f>
        <v>0</v>
      </c>
      <c r="D519" s="163"/>
      <c r="E519" s="163"/>
      <c r="F519" s="163"/>
    </row>
    <row r="520" spans="1:6" ht="15">
      <c r="A520" s="148" t="s">
        <v>310</v>
      </c>
      <c r="B520" s="138" t="s">
        <v>286</v>
      </c>
      <c r="C520" s="52">
        <f>SUM(D520:F520)</f>
        <v>0</v>
      </c>
      <c r="D520" s="163"/>
      <c r="E520" s="163"/>
      <c r="F520" s="163"/>
    </row>
    <row r="521" spans="1:6" ht="15">
      <c r="A521" s="148" t="s">
        <v>311</v>
      </c>
      <c r="B521" s="138" t="s">
        <v>286</v>
      </c>
      <c r="C521" s="52">
        <f>SUM(D521:F521)</f>
        <v>0</v>
      </c>
      <c r="D521" s="159"/>
      <c r="E521" s="159"/>
      <c r="F521" s="159"/>
    </row>
    <row r="522" spans="1:6" ht="15.75" customHeight="1">
      <c r="A522" s="148" t="s">
        <v>312</v>
      </c>
      <c r="B522" s="138" t="s">
        <v>162</v>
      </c>
      <c r="C522" s="52">
        <f>SUM(D522:F522)</f>
        <v>0</v>
      </c>
      <c r="D522" s="159"/>
      <c r="E522" s="159"/>
      <c r="F522" s="159"/>
    </row>
    <row r="523" spans="1:6" ht="15.75" customHeight="1">
      <c r="A523" s="251" t="s">
        <v>313</v>
      </c>
      <c r="B523" s="252"/>
      <c r="C523" s="252"/>
      <c r="D523" s="252"/>
      <c r="E523" s="252"/>
      <c r="F523" s="252"/>
    </row>
    <row r="524" spans="1:6" ht="30">
      <c r="A524" s="148" t="s">
        <v>314</v>
      </c>
      <c r="B524" s="17" t="s">
        <v>48</v>
      </c>
      <c r="C524" s="87">
        <f>SUM(D524:F524)</f>
        <v>0</v>
      </c>
      <c r="D524" s="53">
        <v>0</v>
      </c>
      <c r="E524" s="53">
        <v>0</v>
      </c>
      <c r="F524" s="53">
        <v>0</v>
      </c>
    </row>
    <row r="525" spans="1:6" ht="15">
      <c r="A525" s="148" t="s">
        <v>315</v>
      </c>
      <c r="B525" s="17" t="s">
        <v>48</v>
      </c>
      <c r="C525" s="87">
        <f>SUM(D525:F525)</f>
        <v>0</v>
      </c>
      <c r="D525" s="53">
        <v>0</v>
      </c>
      <c r="E525" s="53">
        <v>0</v>
      </c>
      <c r="F525" s="53">
        <v>0</v>
      </c>
    </row>
    <row r="526" spans="1:6" ht="15">
      <c r="A526" s="148" t="s">
        <v>3</v>
      </c>
      <c r="B526" s="17" t="s">
        <v>316</v>
      </c>
      <c r="C526" s="111">
        <f>SUM(D526:F526)</f>
        <v>23.38</v>
      </c>
      <c r="D526" s="136">
        <v>6.66</v>
      </c>
      <c r="E526" s="136">
        <v>6.81</v>
      </c>
      <c r="F526" s="136">
        <v>9.91</v>
      </c>
    </row>
    <row r="527" spans="1:6" ht="15">
      <c r="A527" s="261" t="s">
        <v>318</v>
      </c>
      <c r="B527" s="262"/>
      <c r="C527" s="262"/>
      <c r="D527" s="262"/>
      <c r="E527" s="262"/>
      <c r="F527" s="262"/>
    </row>
    <row r="528" spans="1:6" ht="15.75" customHeight="1">
      <c r="A528" s="175" t="s">
        <v>319</v>
      </c>
      <c r="B528" s="15" t="s">
        <v>48</v>
      </c>
      <c r="C528" s="87">
        <f aca="true" t="shared" si="27" ref="C528:C556">SUM(D528:F528)</f>
        <v>278</v>
      </c>
      <c r="D528" s="228">
        <f>D529+D530+D531</f>
        <v>192</v>
      </c>
      <c r="E528" s="228">
        <f>E529+E530+E531</f>
        <v>61</v>
      </c>
      <c r="F528" s="228">
        <f>F529+F530+F531</f>
        <v>25</v>
      </c>
    </row>
    <row r="529" spans="1:6" ht="15.75" customHeight="1">
      <c r="A529" s="148" t="s">
        <v>320</v>
      </c>
      <c r="B529" s="17" t="s">
        <v>48</v>
      </c>
      <c r="C529" s="87">
        <f t="shared" si="27"/>
        <v>264</v>
      </c>
      <c r="D529" s="229">
        <v>180</v>
      </c>
      <c r="E529" s="229">
        <v>60</v>
      </c>
      <c r="F529" s="82">
        <v>24</v>
      </c>
    </row>
    <row r="530" spans="1:6" ht="15">
      <c r="A530" s="148" t="s">
        <v>321</v>
      </c>
      <c r="B530" s="17" t="s">
        <v>48</v>
      </c>
      <c r="C530" s="87">
        <f t="shared" si="27"/>
        <v>14</v>
      </c>
      <c r="D530" s="188">
        <v>12</v>
      </c>
      <c r="E530" s="188">
        <v>1</v>
      </c>
      <c r="F530" s="82">
        <v>1</v>
      </c>
    </row>
    <row r="531" spans="1:21" ht="14.25" customHeight="1">
      <c r="A531" s="108" t="s">
        <v>322</v>
      </c>
      <c r="B531" s="17" t="s">
        <v>48</v>
      </c>
      <c r="C531" s="87">
        <f t="shared" si="27"/>
        <v>0</v>
      </c>
      <c r="D531" s="188">
        <v>0</v>
      </c>
      <c r="E531" s="188">
        <v>0</v>
      </c>
      <c r="F531" s="82">
        <v>0</v>
      </c>
      <c r="G531" s="269"/>
      <c r="H531" s="269"/>
      <c r="I531" s="269"/>
      <c r="J531" s="269"/>
      <c r="K531" s="269"/>
      <c r="L531" s="269"/>
      <c r="M531" s="269"/>
      <c r="N531" s="269"/>
      <c r="O531" s="269"/>
      <c r="P531" s="269"/>
      <c r="Q531" s="269"/>
      <c r="R531" s="269"/>
      <c r="S531" s="269"/>
      <c r="T531" s="269"/>
      <c r="U531" s="269"/>
    </row>
    <row r="532" spans="1:6" ht="15">
      <c r="A532" s="137" t="s">
        <v>90</v>
      </c>
      <c r="B532" s="17" t="s">
        <v>48</v>
      </c>
      <c r="C532" s="87">
        <f t="shared" si="27"/>
        <v>3</v>
      </c>
      <c r="D532" s="172">
        <v>1</v>
      </c>
      <c r="E532" s="172">
        <v>1</v>
      </c>
      <c r="F532" s="82">
        <v>1</v>
      </c>
    </row>
    <row r="533" spans="1:8" ht="20.25" customHeight="1">
      <c r="A533" s="203" t="s">
        <v>323</v>
      </c>
      <c r="B533" s="17" t="s">
        <v>29</v>
      </c>
      <c r="C533" s="210">
        <f t="shared" si="27"/>
        <v>19221</v>
      </c>
      <c r="D533" s="68">
        <f>D534+D535+D536</f>
        <v>9790</v>
      </c>
      <c r="E533" s="68">
        <f>E534+E535+E536</f>
        <v>5493</v>
      </c>
      <c r="F533" s="68">
        <f>F534+F535+F536</f>
        <v>3938</v>
      </c>
      <c r="G533" s="278" t="s">
        <v>545</v>
      </c>
      <c r="H533" s="279"/>
    </row>
    <row r="534" spans="1:8" ht="15">
      <c r="A534" s="148" t="s">
        <v>324</v>
      </c>
      <c r="B534" s="17" t="s">
        <v>29</v>
      </c>
      <c r="C534" s="52">
        <f t="shared" si="27"/>
        <v>0</v>
      </c>
      <c r="D534" s="159">
        <v>0</v>
      </c>
      <c r="E534" s="159">
        <v>0</v>
      </c>
      <c r="F534" s="34">
        <v>0</v>
      </c>
      <c r="G534" s="278"/>
      <c r="H534" s="279"/>
    </row>
    <row r="535" spans="1:8" ht="15">
      <c r="A535" s="148" t="s">
        <v>325</v>
      </c>
      <c r="B535" s="17" t="s">
        <v>29</v>
      </c>
      <c r="C535" s="52">
        <f t="shared" si="27"/>
        <v>0</v>
      </c>
      <c r="D535" s="159">
        <v>0</v>
      </c>
      <c r="E535" s="159">
        <v>0</v>
      </c>
      <c r="F535" s="34">
        <v>0</v>
      </c>
      <c r="G535" s="278"/>
      <c r="H535" s="279"/>
    </row>
    <row r="536" spans="1:8" ht="15">
      <c r="A536" s="148" t="s">
        <v>326</v>
      </c>
      <c r="B536" s="17" t="s">
        <v>29</v>
      </c>
      <c r="C536" s="52">
        <f t="shared" si="27"/>
        <v>19221</v>
      </c>
      <c r="D536" s="159">
        <v>9790</v>
      </c>
      <c r="E536" s="159">
        <v>5493</v>
      </c>
      <c r="F536" s="176">
        <v>3938</v>
      </c>
      <c r="G536" s="278"/>
      <c r="H536" s="279"/>
    </row>
    <row r="537" spans="1:8" ht="15">
      <c r="A537" s="137" t="s">
        <v>327</v>
      </c>
      <c r="B537" s="17" t="s">
        <v>29</v>
      </c>
      <c r="C537" s="210">
        <f t="shared" si="27"/>
        <v>1368</v>
      </c>
      <c r="D537" s="68">
        <f>D538+D539+D540</f>
        <v>0</v>
      </c>
      <c r="E537" s="68">
        <f>E538+E539+E540</f>
        <v>1368</v>
      </c>
      <c r="F537" s="68">
        <f>F538+F539+F540</f>
        <v>0</v>
      </c>
      <c r="G537" s="278"/>
      <c r="H537" s="279"/>
    </row>
    <row r="538" spans="1:8" ht="15">
      <c r="A538" s="148" t="s">
        <v>324</v>
      </c>
      <c r="B538" s="17" t="s">
        <v>29</v>
      </c>
      <c r="C538" s="52">
        <f t="shared" si="27"/>
        <v>0</v>
      </c>
      <c r="D538" s="159">
        <v>0</v>
      </c>
      <c r="E538" s="159">
        <v>0</v>
      </c>
      <c r="F538" s="159">
        <v>0</v>
      </c>
      <c r="G538" s="278"/>
      <c r="H538" s="279"/>
    </row>
    <row r="539" spans="1:8" ht="15">
      <c r="A539" s="148" t="s">
        <v>325</v>
      </c>
      <c r="B539" s="17" t="s">
        <v>29</v>
      </c>
      <c r="C539" s="52">
        <f t="shared" si="27"/>
        <v>0</v>
      </c>
      <c r="D539" s="159">
        <v>0</v>
      </c>
      <c r="E539" s="159">
        <v>0</v>
      </c>
      <c r="F539" s="159">
        <v>0</v>
      </c>
      <c r="G539" s="278"/>
      <c r="H539" s="279"/>
    </row>
    <row r="540" spans="1:8" ht="15">
      <c r="A540" s="148" t="s">
        <v>326</v>
      </c>
      <c r="B540" s="17" t="s">
        <v>29</v>
      </c>
      <c r="C540" s="52">
        <f t="shared" si="27"/>
        <v>1368</v>
      </c>
      <c r="D540" s="159">
        <v>0</v>
      </c>
      <c r="E540" s="204">
        <v>1368</v>
      </c>
      <c r="F540" s="159">
        <v>0</v>
      </c>
      <c r="G540" s="278"/>
      <c r="H540" s="279"/>
    </row>
    <row r="541" spans="1:8" ht="15">
      <c r="A541" s="148" t="s">
        <v>328</v>
      </c>
      <c r="B541" s="17" t="s">
        <v>29</v>
      </c>
      <c r="C541" s="52">
        <f t="shared" si="27"/>
        <v>19221</v>
      </c>
      <c r="D541" s="140">
        <v>9790</v>
      </c>
      <c r="E541" s="140">
        <v>5493</v>
      </c>
      <c r="F541" s="140">
        <v>3938</v>
      </c>
      <c r="G541" s="278"/>
      <c r="H541" s="279"/>
    </row>
    <row r="542" spans="1:8" ht="15">
      <c r="A542" s="137" t="s">
        <v>329</v>
      </c>
      <c r="B542" s="17" t="s">
        <v>202</v>
      </c>
      <c r="C542" s="210">
        <f t="shared" si="27"/>
        <v>112717</v>
      </c>
      <c r="D542" s="230">
        <f>SUM(D543:D545)</f>
        <v>57411</v>
      </c>
      <c r="E542" s="230">
        <f>SUM(E543:E545)</f>
        <v>32213</v>
      </c>
      <c r="F542" s="230">
        <f>SUM(F543:F545)</f>
        <v>23093</v>
      </c>
      <c r="G542" s="278"/>
      <c r="H542" s="279"/>
    </row>
    <row r="543" spans="1:8" ht="15">
      <c r="A543" s="148" t="s">
        <v>324</v>
      </c>
      <c r="B543" s="17" t="s">
        <v>202</v>
      </c>
      <c r="C543" s="52">
        <f t="shared" si="27"/>
        <v>0</v>
      </c>
      <c r="D543" s="140"/>
      <c r="E543" s="140"/>
      <c r="F543" s="140"/>
      <c r="G543" s="278"/>
      <c r="H543" s="279"/>
    </row>
    <row r="544" spans="1:8" ht="15">
      <c r="A544" s="148" t="s">
        <v>325</v>
      </c>
      <c r="B544" s="17" t="s">
        <v>202</v>
      </c>
      <c r="C544" s="52">
        <f t="shared" si="27"/>
        <v>0</v>
      </c>
      <c r="D544" s="140"/>
      <c r="E544" s="140"/>
      <c r="F544" s="140"/>
      <c r="G544" s="278"/>
      <c r="H544" s="279"/>
    </row>
    <row r="545" spans="1:8" ht="15">
      <c r="A545" s="148" t="s">
        <v>326</v>
      </c>
      <c r="B545" s="17" t="s">
        <v>202</v>
      </c>
      <c r="C545" s="52">
        <f t="shared" si="27"/>
        <v>112717</v>
      </c>
      <c r="D545" s="140">
        <v>57411</v>
      </c>
      <c r="E545" s="140">
        <v>32213</v>
      </c>
      <c r="F545" s="140">
        <v>23093</v>
      </c>
      <c r="G545" s="278"/>
      <c r="H545" s="279"/>
    </row>
    <row r="546" spans="1:8" ht="15">
      <c r="A546" s="137" t="s">
        <v>4</v>
      </c>
      <c r="B546" s="17" t="s">
        <v>48</v>
      </c>
      <c r="C546" s="87">
        <f t="shared" si="27"/>
        <v>0</v>
      </c>
      <c r="D546" s="188"/>
      <c r="E546" s="188"/>
      <c r="F546" s="188"/>
      <c r="G546" s="278"/>
      <c r="H546" s="279"/>
    </row>
    <row r="547" spans="1:8" ht="15">
      <c r="A547" s="148" t="s">
        <v>330</v>
      </c>
      <c r="B547" s="17" t="s">
        <v>29</v>
      </c>
      <c r="C547" s="87">
        <f t="shared" si="27"/>
        <v>0</v>
      </c>
      <c r="D547" s="188"/>
      <c r="E547" s="188"/>
      <c r="F547" s="188"/>
      <c r="G547" s="278"/>
      <c r="H547" s="279"/>
    </row>
    <row r="548" spans="1:6" ht="15">
      <c r="A548" s="137" t="s">
        <v>414</v>
      </c>
      <c r="B548" s="17" t="s">
        <v>48</v>
      </c>
      <c r="C548" s="48">
        <f t="shared" si="27"/>
        <v>3</v>
      </c>
      <c r="D548" s="231">
        <v>1</v>
      </c>
      <c r="E548" s="231">
        <v>1</v>
      </c>
      <c r="F548" s="231">
        <v>1</v>
      </c>
    </row>
    <row r="549" spans="1:6" ht="15">
      <c r="A549" s="148" t="s">
        <v>415</v>
      </c>
      <c r="B549" s="17" t="s">
        <v>498</v>
      </c>
      <c r="C549" s="87">
        <f t="shared" si="27"/>
        <v>448</v>
      </c>
      <c r="D549" s="212">
        <v>256</v>
      </c>
      <c r="E549" s="212">
        <v>128</v>
      </c>
      <c r="F549" s="212">
        <v>64</v>
      </c>
    </row>
    <row r="550" spans="1:6" ht="15">
      <c r="A550" s="148" t="s">
        <v>416</v>
      </c>
      <c r="B550" s="17" t="s">
        <v>498</v>
      </c>
      <c r="C550" s="87">
        <f t="shared" si="27"/>
        <v>0</v>
      </c>
      <c r="D550" s="212"/>
      <c r="E550" s="212"/>
      <c r="F550" s="212"/>
    </row>
    <row r="551" spans="1:6" ht="15">
      <c r="A551" s="148" t="s">
        <v>417</v>
      </c>
      <c r="B551" s="17" t="s">
        <v>48</v>
      </c>
      <c r="C551" s="87">
        <f t="shared" si="27"/>
        <v>3</v>
      </c>
      <c r="D551" s="212">
        <v>1</v>
      </c>
      <c r="E551" s="212">
        <v>1</v>
      </c>
      <c r="F551" s="212">
        <v>1</v>
      </c>
    </row>
    <row r="552" spans="1:6" ht="15">
      <c r="A552" s="148" t="s">
        <v>418</v>
      </c>
      <c r="B552" s="17" t="s">
        <v>48</v>
      </c>
      <c r="C552" s="87">
        <f t="shared" si="27"/>
        <v>90</v>
      </c>
      <c r="D552" s="212">
        <v>30</v>
      </c>
      <c r="E552" s="212">
        <v>30</v>
      </c>
      <c r="F552" s="212">
        <v>30</v>
      </c>
    </row>
    <row r="553" spans="1:6" ht="15">
      <c r="A553" s="148" t="s">
        <v>419</v>
      </c>
      <c r="B553" s="17" t="s">
        <v>48</v>
      </c>
      <c r="C553" s="87">
        <f t="shared" si="27"/>
        <v>35</v>
      </c>
      <c r="D553" s="212">
        <v>20</v>
      </c>
      <c r="E553" s="212">
        <v>10</v>
      </c>
      <c r="F553" s="212">
        <v>5</v>
      </c>
    </row>
    <row r="554" spans="1:6" ht="15">
      <c r="A554" s="148" t="s">
        <v>420</v>
      </c>
      <c r="B554" s="17" t="s">
        <v>48</v>
      </c>
      <c r="C554" s="87">
        <f t="shared" si="27"/>
        <v>283</v>
      </c>
      <c r="D554" s="212">
        <v>173</v>
      </c>
      <c r="E554" s="212">
        <v>78</v>
      </c>
      <c r="F554" s="212">
        <v>32</v>
      </c>
    </row>
    <row r="555" spans="1:6" ht="15">
      <c r="A555" s="137" t="s">
        <v>331</v>
      </c>
      <c r="B555" s="17" t="s">
        <v>48</v>
      </c>
      <c r="C555" s="48">
        <f t="shared" si="27"/>
        <v>3</v>
      </c>
      <c r="D555" s="232">
        <v>1</v>
      </c>
      <c r="E555" s="232">
        <v>1</v>
      </c>
      <c r="F555" s="232">
        <v>1</v>
      </c>
    </row>
    <row r="556" spans="1:6" ht="15">
      <c r="A556" s="177" t="s">
        <v>446</v>
      </c>
      <c r="B556" s="17" t="s">
        <v>48</v>
      </c>
      <c r="C556" s="48">
        <f t="shared" si="27"/>
        <v>3</v>
      </c>
      <c r="D556" s="232">
        <v>1</v>
      </c>
      <c r="E556" s="232">
        <v>1</v>
      </c>
      <c r="F556" s="232">
        <v>1</v>
      </c>
    </row>
    <row r="557" spans="1:6" ht="15.75" customHeight="1">
      <c r="A557" s="261" t="s">
        <v>332</v>
      </c>
      <c r="B557" s="262"/>
      <c r="C557" s="262"/>
      <c r="D557" s="262"/>
      <c r="E557" s="262"/>
      <c r="F557" s="262"/>
    </row>
    <row r="558" spans="1:6" ht="28.5">
      <c r="A558" s="178" t="s">
        <v>445</v>
      </c>
      <c r="B558" s="17" t="s">
        <v>180</v>
      </c>
      <c r="C558" s="52">
        <f>SUM(D558:F558)</f>
        <v>0</v>
      </c>
      <c r="D558" s="125"/>
      <c r="E558" s="142"/>
      <c r="F558" s="125"/>
    </row>
    <row r="559" spans="1:6" ht="15">
      <c r="A559" s="24" t="s">
        <v>499</v>
      </c>
      <c r="B559" s="26"/>
      <c r="C559" s="140"/>
      <c r="D559" s="117"/>
      <c r="E559" s="117"/>
      <c r="F559" s="117"/>
    </row>
    <row r="560" spans="1:6" ht="15">
      <c r="A560" s="21" t="s">
        <v>500</v>
      </c>
      <c r="B560" s="25" t="s">
        <v>202</v>
      </c>
      <c r="C560" s="23">
        <f aca="true" t="shared" si="28" ref="C560:C567">SUM(D560:F560)</f>
        <v>2202</v>
      </c>
      <c r="D560" s="131">
        <f>D563+D565+D567</f>
        <v>1472</v>
      </c>
      <c r="E560" s="131">
        <f>E563+E565+E567</f>
        <v>205</v>
      </c>
      <c r="F560" s="131">
        <f>F563+F565+F567</f>
        <v>525</v>
      </c>
    </row>
    <row r="561" spans="1:6" ht="15">
      <c r="A561" s="21" t="s">
        <v>564</v>
      </c>
      <c r="B561" s="25" t="s">
        <v>48</v>
      </c>
      <c r="C561" s="23">
        <f t="shared" si="28"/>
        <v>4</v>
      </c>
      <c r="D561" s="125">
        <v>2</v>
      </c>
      <c r="E561" s="125"/>
      <c r="F561" s="142">
        <v>2</v>
      </c>
    </row>
    <row r="562" spans="1:6" ht="15">
      <c r="A562" s="16" t="s">
        <v>265</v>
      </c>
      <c r="B562" s="25" t="s">
        <v>48</v>
      </c>
      <c r="C562" s="23">
        <f t="shared" si="28"/>
        <v>33</v>
      </c>
      <c r="D562" s="125">
        <v>24</v>
      </c>
      <c r="E562" s="125"/>
      <c r="F562" s="142">
        <v>9</v>
      </c>
    </row>
    <row r="563" spans="1:6" ht="15">
      <c r="A563" s="22" t="s">
        <v>565</v>
      </c>
      <c r="B563" s="25" t="s">
        <v>202</v>
      </c>
      <c r="C563" s="23">
        <f t="shared" si="28"/>
        <v>1861</v>
      </c>
      <c r="D563" s="125">
        <v>1336</v>
      </c>
      <c r="E563" s="125"/>
      <c r="F563" s="142">
        <v>525</v>
      </c>
    </row>
    <row r="564" spans="1:6" ht="15">
      <c r="A564" s="21" t="s">
        <v>566</v>
      </c>
      <c r="B564" s="25" t="s">
        <v>48</v>
      </c>
      <c r="C564" s="23">
        <f t="shared" si="28"/>
        <v>3</v>
      </c>
      <c r="D564" s="125">
        <v>1</v>
      </c>
      <c r="E564" s="125">
        <v>2</v>
      </c>
      <c r="F564" s="142"/>
    </row>
    <row r="565" spans="1:6" ht="15">
      <c r="A565" s="22" t="s">
        <v>565</v>
      </c>
      <c r="B565" s="25" t="s">
        <v>202</v>
      </c>
      <c r="C565" s="23">
        <f t="shared" si="28"/>
        <v>341</v>
      </c>
      <c r="D565" s="125">
        <v>136</v>
      </c>
      <c r="E565" s="125">
        <v>205</v>
      </c>
      <c r="F565" s="142"/>
    </row>
    <row r="566" spans="1:6" ht="15">
      <c r="A566" s="21" t="s">
        <v>567</v>
      </c>
      <c r="B566" s="25" t="s">
        <v>48</v>
      </c>
      <c r="C566" s="23">
        <f t="shared" si="28"/>
        <v>0</v>
      </c>
      <c r="D566" s="125"/>
      <c r="E566" s="125"/>
      <c r="F566" s="142"/>
    </row>
    <row r="567" spans="1:6" ht="15">
      <c r="A567" s="22" t="s">
        <v>565</v>
      </c>
      <c r="B567" s="25" t="s">
        <v>202</v>
      </c>
      <c r="C567" s="23">
        <f t="shared" si="28"/>
        <v>0</v>
      </c>
      <c r="D567" s="125"/>
      <c r="E567" s="125"/>
      <c r="F567" s="142"/>
    </row>
    <row r="568" spans="1:6" ht="15.75" customHeight="1">
      <c r="A568" s="24" t="s">
        <v>168</v>
      </c>
      <c r="B568" s="27" t="s">
        <v>501</v>
      </c>
      <c r="C568" s="52">
        <f aca="true" t="shared" si="29" ref="C568:C576">SUM(D568:F568)</f>
        <v>0</v>
      </c>
      <c r="D568" s="117"/>
      <c r="E568" s="117"/>
      <c r="F568" s="117"/>
    </row>
    <row r="569" spans="1:6" ht="15">
      <c r="A569" s="24" t="s">
        <v>333</v>
      </c>
      <c r="B569" s="27" t="s">
        <v>48</v>
      </c>
      <c r="C569" s="52">
        <f t="shared" si="29"/>
        <v>0</v>
      </c>
      <c r="D569" s="140"/>
      <c r="E569" s="140"/>
      <c r="F569" s="140"/>
    </row>
    <row r="570" spans="1:6" ht="15">
      <c r="A570" s="28" t="s">
        <v>18</v>
      </c>
      <c r="B570" s="27" t="s">
        <v>484</v>
      </c>
      <c r="C570" s="52">
        <f t="shared" si="29"/>
        <v>0</v>
      </c>
      <c r="D570" s="117"/>
      <c r="E570" s="117"/>
      <c r="F570" s="117"/>
    </row>
    <row r="571" spans="1:6" ht="15">
      <c r="A571" s="24" t="s">
        <v>334</v>
      </c>
      <c r="B571" s="27" t="s">
        <v>48</v>
      </c>
      <c r="C571" s="52">
        <f t="shared" si="29"/>
        <v>0</v>
      </c>
      <c r="D571" s="117"/>
      <c r="E571" s="117"/>
      <c r="F571" s="117"/>
    </row>
    <row r="572" spans="1:6" ht="15">
      <c r="A572" s="28" t="s">
        <v>105</v>
      </c>
      <c r="B572" s="27" t="s">
        <v>202</v>
      </c>
      <c r="C572" s="52">
        <f t="shared" si="29"/>
        <v>0</v>
      </c>
      <c r="D572" s="163"/>
      <c r="E572" s="163"/>
      <c r="F572" s="163"/>
    </row>
    <row r="573" spans="1:6" ht="15">
      <c r="A573" s="24" t="s">
        <v>335</v>
      </c>
      <c r="B573" s="27" t="s">
        <v>48</v>
      </c>
      <c r="C573" s="52">
        <f t="shared" si="29"/>
        <v>0</v>
      </c>
      <c r="D573" s="163"/>
      <c r="E573" s="163"/>
      <c r="F573" s="163"/>
    </row>
    <row r="574" spans="1:6" ht="15" customHeight="1">
      <c r="A574" s="233" t="s">
        <v>336</v>
      </c>
      <c r="B574" s="27" t="s">
        <v>48</v>
      </c>
      <c r="C574" s="52">
        <f t="shared" si="29"/>
        <v>0</v>
      </c>
      <c r="D574" s="163"/>
      <c r="E574" s="163"/>
      <c r="F574" s="163"/>
    </row>
    <row r="575" spans="1:6" ht="15">
      <c r="A575" s="28" t="s">
        <v>337</v>
      </c>
      <c r="B575" s="29" t="s">
        <v>48</v>
      </c>
      <c r="C575" s="52">
        <f t="shared" si="29"/>
        <v>0</v>
      </c>
      <c r="D575" s="163"/>
      <c r="E575" s="163"/>
      <c r="F575" s="163"/>
    </row>
    <row r="576" spans="1:6" ht="15">
      <c r="A576" s="28" t="s">
        <v>338</v>
      </c>
      <c r="B576" s="29" t="s">
        <v>48</v>
      </c>
      <c r="C576" s="52">
        <f t="shared" si="29"/>
        <v>1</v>
      </c>
      <c r="D576" s="163">
        <v>0</v>
      </c>
      <c r="E576" s="163">
        <v>1</v>
      </c>
      <c r="F576" s="163">
        <v>0</v>
      </c>
    </row>
    <row r="577" spans="1:6" ht="15">
      <c r="A577" s="24" t="s">
        <v>339</v>
      </c>
      <c r="B577" s="26"/>
      <c r="C577" s="140"/>
      <c r="D577" s="136"/>
      <c r="E577" s="136"/>
      <c r="F577" s="136"/>
    </row>
    <row r="578" spans="1:6" ht="15">
      <c r="A578" s="28" t="s">
        <v>340</v>
      </c>
      <c r="B578" s="27" t="s">
        <v>29</v>
      </c>
      <c r="C578" s="52">
        <f aca="true" t="shared" si="30" ref="C578:C591">SUM(D578:F578)</f>
        <v>0</v>
      </c>
      <c r="D578" s="86"/>
      <c r="E578" s="86"/>
      <c r="F578" s="86"/>
    </row>
    <row r="579" spans="1:6" ht="15">
      <c r="A579" s="28" t="s">
        <v>341</v>
      </c>
      <c r="B579" s="27" t="s">
        <v>29</v>
      </c>
      <c r="C579" s="52">
        <f t="shared" si="30"/>
        <v>0</v>
      </c>
      <c r="D579" s="179"/>
      <c r="E579" s="179"/>
      <c r="F579" s="179"/>
    </row>
    <row r="580" spans="1:6" ht="15">
      <c r="A580" s="28" t="s">
        <v>342</v>
      </c>
      <c r="B580" s="27" t="s">
        <v>29</v>
      </c>
      <c r="C580" s="52">
        <f t="shared" si="30"/>
        <v>0</v>
      </c>
      <c r="D580" s="163"/>
      <c r="E580" s="163"/>
      <c r="F580" s="163"/>
    </row>
    <row r="581" spans="1:6" ht="15">
      <c r="A581" s="28" t="s">
        <v>343</v>
      </c>
      <c r="B581" s="27" t="s">
        <v>29</v>
      </c>
      <c r="C581" s="52">
        <f t="shared" si="30"/>
        <v>0</v>
      </c>
      <c r="D581" s="163"/>
      <c r="E581" s="163"/>
      <c r="F581" s="163"/>
    </row>
    <row r="582" spans="1:6" ht="15">
      <c r="A582" s="28" t="s">
        <v>344</v>
      </c>
      <c r="B582" s="27" t="s">
        <v>48</v>
      </c>
      <c r="C582" s="52">
        <f t="shared" si="30"/>
        <v>0</v>
      </c>
      <c r="D582" s="117"/>
      <c r="E582" s="117"/>
      <c r="F582" s="117"/>
    </row>
    <row r="583" spans="1:6" ht="15">
      <c r="A583" s="28" t="s">
        <v>345</v>
      </c>
      <c r="B583" s="27" t="s">
        <v>48</v>
      </c>
      <c r="C583" s="52">
        <f t="shared" si="30"/>
        <v>0</v>
      </c>
      <c r="D583" s="114"/>
      <c r="E583" s="114"/>
      <c r="F583" s="114"/>
    </row>
    <row r="584" spans="1:6" ht="15">
      <c r="A584" s="28" t="s">
        <v>346</v>
      </c>
      <c r="B584" s="27" t="s">
        <v>347</v>
      </c>
      <c r="C584" s="52">
        <f t="shared" si="30"/>
        <v>0</v>
      </c>
      <c r="D584" s="180"/>
      <c r="E584" s="180"/>
      <c r="F584" s="180"/>
    </row>
    <row r="585" spans="1:6" ht="15">
      <c r="A585" s="28" t="s">
        <v>348</v>
      </c>
      <c r="B585" s="29" t="s">
        <v>48</v>
      </c>
      <c r="C585" s="52">
        <f t="shared" si="30"/>
        <v>0</v>
      </c>
      <c r="D585" s="165"/>
      <c r="E585" s="165"/>
      <c r="F585" s="165"/>
    </row>
    <row r="586" spans="1:6" ht="15">
      <c r="A586" s="28" t="s">
        <v>18</v>
      </c>
      <c r="B586" s="29" t="s">
        <v>287</v>
      </c>
      <c r="C586" s="52">
        <f t="shared" si="30"/>
        <v>0</v>
      </c>
      <c r="D586" s="181"/>
      <c r="E586" s="181"/>
      <c r="F586" s="181"/>
    </row>
    <row r="587" spans="1:6" ht="15">
      <c r="A587" s="28" t="s">
        <v>349</v>
      </c>
      <c r="B587" s="29" t="s">
        <v>48</v>
      </c>
      <c r="C587" s="52">
        <f t="shared" si="30"/>
        <v>0</v>
      </c>
      <c r="D587" s="181"/>
      <c r="E587" s="181"/>
      <c r="F587" s="181"/>
    </row>
    <row r="588" spans="1:6" ht="15">
      <c r="A588" s="28" t="s">
        <v>350</v>
      </c>
      <c r="B588" s="29" t="s">
        <v>243</v>
      </c>
      <c r="C588" s="52">
        <f t="shared" si="30"/>
        <v>0</v>
      </c>
      <c r="D588" s="142"/>
      <c r="E588" s="142"/>
      <c r="F588" s="142"/>
    </row>
    <row r="589" spans="1:6" ht="15">
      <c r="A589" s="28" t="s">
        <v>351</v>
      </c>
      <c r="B589" s="29" t="s">
        <v>48</v>
      </c>
      <c r="C589" s="52">
        <f t="shared" si="30"/>
        <v>0</v>
      </c>
      <c r="D589" s="181"/>
      <c r="E589" s="181"/>
      <c r="F589" s="181"/>
    </row>
    <row r="590" spans="1:6" ht="15">
      <c r="A590" s="28" t="s">
        <v>352</v>
      </c>
      <c r="B590" s="29" t="s">
        <v>287</v>
      </c>
      <c r="C590" s="52">
        <f t="shared" si="30"/>
        <v>0</v>
      </c>
      <c r="D590" s="181"/>
      <c r="E590" s="181"/>
      <c r="F590" s="181"/>
    </row>
    <row r="591" spans="1:6" ht="15">
      <c r="A591" s="18" t="s">
        <v>568</v>
      </c>
      <c r="B591" s="234" t="s">
        <v>48</v>
      </c>
      <c r="C591" s="52">
        <f t="shared" si="30"/>
        <v>0</v>
      </c>
      <c r="D591" s="181"/>
      <c r="E591" s="181"/>
      <c r="F591" s="181"/>
    </row>
    <row r="592" spans="1:6" ht="28.5">
      <c r="A592" s="24" t="s">
        <v>421</v>
      </c>
      <c r="B592" s="29"/>
      <c r="C592" s="140"/>
      <c r="D592" s="181"/>
      <c r="E592" s="181"/>
      <c r="F592" s="181"/>
    </row>
    <row r="593" spans="1:6" ht="15">
      <c r="A593" s="28" t="s">
        <v>422</v>
      </c>
      <c r="B593" s="29" t="s">
        <v>83</v>
      </c>
      <c r="C593" s="52">
        <f aca="true" t="shared" si="31" ref="C593:C600">SUM(D593:F593)</f>
        <v>0</v>
      </c>
      <c r="D593" s="181"/>
      <c r="E593" s="181"/>
      <c r="F593" s="181"/>
    </row>
    <row r="594" spans="1:6" ht="15">
      <c r="A594" s="28" t="s">
        <v>423</v>
      </c>
      <c r="B594" s="29" t="s">
        <v>424</v>
      </c>
      <c r="C594" s="52">
        <f t="shared" si="31"/>
        <v>0</v>
      </c>
      <c r="D594" s="181"/>
      <c r="E594" s="181"/>
      <c r="F594" s="181"/>
    </row>
    <row r="595" spans="1:6" ht="15">
      <c r="A595" s="28" t="s">
        <v>402</v>
      </c>
      <c r="B595" s="29" t="s">
        <v>403</v>
      </c>
      <c r="C595" s="52">
        <f t="shared" si="31"/>
        <v>0</v>
      </c>
      <c r="D595" s="181"/>
      <c r="E595" s="181"/>
      <c r="F595" s="181"/>
    </row>
    <row r="596" spans="1:6" ht="30">
      <c r="A596" s="233" t="s">
        <v>425</v>
      </c>
      <c r="B596" s="29" t="s">
        <v>426</v>
      </c>
      <c r="C596" s="52">
        <f t="shared" si="31"/>
        <v>0</v>
      </c>
      <c r="D596" s="181"/>
      <c r="E596" s="181"/>
      <c r="F596" s="181"/>
    </row>
    <row r="597" spans="1:6" ht="30">
      <c r="A597" s="233" t="s">
        <v>427</v>
      </c>
      <c r="B597" s="29" t="s">
        <v>426</v>
      </c>
      <c r="C597" s="52">
        <f t="shared" si="31"/>
        <v>0</v>
      </c>
      <c r="D597" s="181"/>
      <c r="E597" s="181"/>
      <c r="F597" s="181"/>
    </row>
    <row r="598" spans="1:6" ht="15">
      <c r="A598" s="28" t="s">
        <v>428</v>
      </c>
      <c r="B598" s="29" t="s">
        <v>83</v>
      </c>
      <c r="C598" s="52">
        <f t="shared" si="31"/>
        <v>0</v>
      </c>
      <c r="D598" s="181"/>
      <c r="E598" s="181"/>
      <c r="F598" s="181"/>
    </row>
    <row r="599" spans="1:6" ht="15">
      <c r="A599" s="18" t="s">
        <v>569</v>
      </c>
      <c r="B599" s="138" t="s">
        <v>83</v>
      </c>
      <c r="C599" s="52">
        <f t="shared" si="31"/>
        <v>0</v>
      </c>
      <c r="D599" s="181"/>
      <c r="E599" s="181"/>
      <c r="F599" s="181"/>
    </row>
    <row r="600" spans="1:6" ht="15">
      <c r="A600" s="24" t="s">
        <v>502</v>
      </c>
      <c r="B600" s="25" t="s">
        <v>48</v>
      </c>
      <c r="C600" s="52">
        <f t="shared" si="31"/>
        <v>0</v>
      </c>
      <c r="D600" s="181"/>
      <c r="E600" s="181"/>
      <c r="F600" s="181"/>
    </row>
    <row r="601" spans="1:6" ht="15">
      <c r="A601" s="255" t="s">
        <v>429</v>
      </c>
      <c r="B601" s="256"/>
      <c r="C601" s="256"/>
      <c r="D601" s="256"/>
      <c r="E601" s="256"/>
      <c r="F601" s="256"/>
    </row>
    <row r="602" spans="1:6" ht="28.5">
      <c r="A602" s="137" t="s">
        <v>353</v>
      </c>
      <c r="B602" s="17" t="s">
        <v>48</v>
      </c>
      <c r="C602" s="48">
        <f aca="true" t="shared" si="32" ref="C602:C627">SUM(D602:F602)</f>
        <v>7</v>
      </c>
      <c r="D602" s="236">
        <f>SUM(D603:D612)</f>
        <v>6</v>
      </c>
      <c r="E602" s="236">
        <f>SUM(E603:E612)</f>
        <v>1</v>
      </c>
      <c r="F602" s="236">
        <f>SUM(F603:F612)</f>
        <v>0</v>
      </c>
    </row>
    <row r="603" spans="1:6" ht="15">
      <c r="A603" s="148" t="s">
        <v>54</v>
      </c>
      <c r="B603" s="17" t="s">
        <v>48</v>
      </c>
      <c r="C603" s="87">
        <f t="shared" si="32"/>
        <v>0</v>
      </c>
      <c r="D603" s="235">
        <v>0</v>
      </c>
      <c r="E603" s="235">
        <v>0</v>
      </c>
      <c r="F603" s="235">
        <v>0</v>
      </c>
    </row>
    <row r="604" spans="1:6" ht="30">
      <c r="A604" s="148" t="s">
        <v>354</v>
      </c>
      <c r="B604" s="17" t="s">
        <v>48</v>
      </c>
      <c r="C604" s="87">
        <f t="shared" si="32"/>
        <v>0</v>
      </c>
      <c r="D604" s="235"/>
      <c r="E604" s="235"/>
      <c r="F604" s="235"/>
    </row>
    <row r="605" spans="1:6" ht="15">
      <c r="A605" s="148" t="s">
        <v>58</v>
      </c>
      <c r="B605" s="17" t="s">
        <v>48</v>
      </c>
      <c r="C605" s="87">
        <f t="shared" si="32"/>
        <v>0</v>
      </c>
      <c r="D605" s="235"/>
      <c r="E605" s="235"/>
      <c r="F605" s="235"/>
    </row>
    <row r="606" spans="1:6" ht="30">
      <c r="A606" s="148" t="s">
        <v>5</v>
      </c>
      <c r="B606" s="17" t="s">
        <v>48</v>
      </c>
      <c r="C606" s="87">
        <f t="shared" si="32"/>
        <v>1</v>
      </c>
      <c r="D606" s="235">
        <v>1</v>
      </c>
      <c r="E606" s="235"/>
      <c r="F606" s="235"/>
    </row>
    <row r="607" spans="1:6" ht="15">
      <c r="A607" s="148" t="s">
        <v>355</v>
      </c>
      <c r="B607" s="17" t="s">
        <v>48</v>
      </c>
      <c r="C607" s="87">
        <f t="shared" si="32"/>
        <v>3</v>
      </c>
      <c r="D607" s="235">
        <v>2</v>
      </c>
      <c r="E607" s="235">
        <v>1</v>
      </c>
      <c r="F607" s="235"/>
    </row>
    <row r="608" spans="1:6" ht="30">
      <c r="A608" s="148" t="s">
        <v>447</v>
      </c>
      <c r="B608" s="17" t="s">
        <v>48</v>
      </c>
      <c r="C608" s="87">
        <f t="shared" si="32"/>
        <v>0</v>
      </c>
      <c r="D608" s="235">
        <v>0</v>
      </c>
      <c r="E608" s="235">
        <v>0</v>
      </c>
      <c r="F608" s="235">
        <v>0</v>
      </c>
    </row>
    <row r="609" spans="1:6" ht="15">
      <c r="A609" s="148" t="s">
        <v>431</v>
      </c>
      <c r="B609" s="17" t="s">
        <v>48</v>
      </c>
      <c r="C609" s="87">
        <f t="shared" si="32"/>
        <v>0</v>
      </c>
      <c r="D609" s="235">
        <v>0</v>
      </c>
      <c r="E609" s="235">
        <v>0</v>
      </c>
      <c r="F609" s="235">
        <v>0</v>
      </c>
    </row>
    <row r="610" spans="1:6" ht="15">
      <c r="A610" s="148" t="s">
        <v>432</v>
      </c>
      <c r="B610" s="17" t="s">
        <v>48</v>
      </c>
      <c r="C610" s="87">
        <f t="shared" si="32"/>
        <v>3</v>
      </c>
      <c r="D610" s="235">
        <v>3</v>
      </c>
      <c r="E610" s="235"/>
      <c r="F610" s="235"/>
    </row>
    <row r="611" spans="1:6" ht="15">
      <c r="A611" s="148" t="s">
        <v>433</v>
      </c>
      <c r="B611" s="17" t="s">
        <v>48</v>
      </c>
      <c r="C611" s="87">
        <f t="shared" si="32"/>
        <v>0</v>
      </c>
      <c r="D611" s="235">
        <v>0</v>
      </c>
      <c r="E611" s="235">
        <v>0</v>
      </c>
      <c r="F611" s="235">
        <v>0</v>
      </c>
    </row>
    <row r="612" spans="1:6" ht="15">
      <c r="A612" s="148" t="s">
        <v>338</v>
      </c>
      <c r="B612" s="17" t="s">
        <v>48</v>
      </c>
      <c r="C612" s="87">
        <f t="shared" si="32"/>
        <v>0</v>
      </c>
      <c r="D612" s="235"/>
      <c r="E612" s="235"/>
      <c r="F612" s="235">
        <v>0</v>
      </c>
    </row>
    <row r="613" spans="1:6" ht="42.75">
      <c r="A613" s="137" t="s">
        <v>356</v>
      </c>
      <c r="B613" s="17" t="s">
        <v>31</v>
      </c>
      <c r="C613" s="48">
        <f t="shared" si="32"/>
        <v>14</v>
      </c>
      <c r="D613" s="236">
        <f>SUM(D614:D623)</f>
        <v>13</v>
      </c>
      <c r="E613" s="236">
        <f>SUM(E614:E623)</f>
        <v>1</v>
      </c>
      <c r="F613" s="236">
        <f>SUM(F614:F623)</f>
        <v>0</v>
      </c>
    </row>
    <row r="614" spans="1:6" ht="15">
      <c r="A614" s="148" t="s">
        <v>54</v>
      </c>
      <c r="B614" s="17" t="s">
        <v>31</v>
      </c>
      <c r="C614" s="87">
        <f t="shared" si="32"/>
        <v>0</v>
      </c>
      <c r="D614" s="235">
        <v>0</v>
      </c>
      <c r="E614" s="235">
        <v>0</v>
      </c>
      <c r="F614" s="235">
        <v>0</v>
      </c>
    </row>
    <row r="615" spans="1:6" ht="30">
      <c r="A615" s="148" t="s">
        <v>354</v>
      </c>
      <c r="B615" s="17" t="s">
        <v>31</v>
      </c>
      <c r="C615" s="87">
        <f t="shared" si="32"/>
        <v>0</v>
      </c>
      <c r="D615" s="235"/>
      <c r="E615" s="235"/>
      <c r="F615" s="235"/>
    </row>
    <row r="616" spans="1:6" ht="15">
      <c r="A616" s="148" t="s">
        <v>58</v>
      </c>
      <c r="B616" s="17" t="s">
        <v>31</v>
      </c>
      <c r="C616" s="87">
        <f t="shared" si="32"/>
        <v>0</v>
      </c>
      <c r="D616" s="235"/>
      <c r="E616" s="235"/>
      <c r="F616" s="235"/>
    </row>
    <row r="617" spans="1:6" ht="30">
      <c r="A617" s="148" t="s">
        <v>5</v>
      </c>
      <c r="B617" s="17" t="s">
        <v>31</v>
      </c>
      <c r="C617" s="87">
        <f t="shared" si="32"/>
        <v>1</v>
      </c>
      <c r="D617" s="235">
        <v>1</v>
      </c>
      <c r="E617" s="235"/>
      <c r="F617" s="235"/>
    </row>
    <row r="618" spans="1:6" ht="15">
      <c r="A618" s="148" t="s">
        <v>355</v>
      </c>
      <c r="B618" s="17" t="s">
        <v>31</v>
      </c>
      <c r="C618" s="87">
        <f t="shared" si="32"/>
        <v>10</v>
      </c>
      <c r="D618" s="235">
        <v>9</v>
      </c>
      <c r="E618" s="235">
        <v>1</v>
      </c>
      <c r="F618" s="235"/>
    </row>
    <row r="619" spans="1:6" ht="30">
      <c r="A619" s="148" t="s">
        <v>447</v>
      </c>
      <c r="B619" s="17" t="s">
        <v>31</v>
      </c>
      <c r="C619" s="87">
        <f t="shared" si="32"/>
        <v>0</v>
      </c>
      <c r="D619" s="235">
        <v>0</v>
      </c>
      <c r="E619" s="235">
        <v>0</v>
      </c>
      <c r="F619" s="235"/>
    </row>
    <row r="620" spans="1:6" ht="15">
      <c r="A620" s="148" t="s">
        <v>431</v>
      </c>
      <c r="B620" s="17" t="s">
        <v>31</v>
      </c>
      <c r="C620" s="87">
        <f t="shared" si="32"/>
        <v>0</v>
      </c>
      <c r="D620" s="235">
        <v>0</v>
      </c>
      <c r="E620" s="235">
        <v>0</v>
      </c>
      <c r="F620" s="235">
        <v>0</v>
      </c>
    </row>
    <row r="621" spans="1:6" ht="15">
      <c r="A621" s="148" t="s">
        <v>432</v>
      </c>
      <c r="B621" s="17" t="s">
        <v>31</v>
      </c>
      <c r="C621" s="87">
        <f t="shared" si="32"/>
        <v>3</v>
      </c>
      <c r="D621" s="235">
        <v>3</v>
      </c>
      <c r="E621" s="235">
        <v>0</v>
      </c>
      <c r="F621" s="235">
        <v>0</v>
      </c>
    </row>
    <row r="622" spans="1:6" ht="15">
      <c r="A622" s="148" t="s">
        <v>433</v>
      </c>
      <c r="B622" s="17" t="s">
        <v>31</v>
      </c>
      <c r="C622" s="87">
        <f t="shared" si="32"/>
        <v>0</v>
      </c>
      <c r="D622" s="235">
        <v>0</v>
      </c>
      <c r="E622" s="235">
        <v>0</v>
      </c>
      <c r="F622" s="235">
        <v>0</v>
      </c>
    </row>
    <row r="623" spans="1:6" ht="15">
      <c r="A623" s="148" t="s">
        <v>338</v>
      </c>
      <c r="B623" s="17" t="s">
        <v>31</v>
      </c>
      <c r="C623" s="87">
        <f t="shared" si="32"/>
        <v>0</v>
      </c>
      <c r="D623" s="235">
        <v>0</v>
      </c>
      <c r="E623" s="235">
        <v>0</v>
      </c>
      <c r="F623" s="235">
        <v>0</v>
      </c>
    </row>
    <row r="624" spans="1:6" ht="15">
      <c r="A624" s="137" t="s">
        <v>357</v>
      </c>
      <c r="B624" s="17" t="s">
        <v>181</v>
      </c>
      <c r="C624" s="112">
        <f t="shared" si="32"/>
        <v>147790.9</v>
      </c>
      <c r="D624" s="240">
        <v>81945.7</v>
      </c>
      <c r="E624" s="240">
        <v>43365.2</v>
      </c>
      <c r="F624" s="240">
        <v>22480</v>
      </c>
    </row>
    <row r="625" spans="1:6" ht="28.5">
      <c r="A625" s="137" t="s">
        <v>358</v>
      </c>
      <c r="B625" s="17" t="s">
        <v>31</v>
      </c>
      <c r="C625" s="48">
        <f t="shared" si="32"/>
        <v>39</v>
      </c>
      <c r="D625" s="213">
        <v>19</v>
      </c>
      <c r="E625" s="213">
        <v>13</v>
      </c>
      <c r="F625" s="237">
        <v>7</v>
      </c>
    </row>
    <row r="626" spans="1:6" ht="28.5">
      <c r="A626" s="137" t="s">
        <v>359</v>
      </c>
      <c r="B626" s="17" t="s">
        <v>31</v>
      </c>
      <c r="C626" s="48">
        <f t="shared" si="32"/>
        <v>59</v>
      </c>
      <c r="D626" s="213">
        <v>21</v>
      </c>
      <c r="E626" s="213">
        <v>30</v>
      </c>
      <c r="F626" s="237">
        <v>8</v>
      </c>
    </row>
    <row r="627" spans="1:6" ht="28.5">
      <c r="A627" s="137" t="s">
        <v>360</v>
      </c>
      <c r="B627" s="17" t="s">
        <v>181</v>
      </c>
      <c r="C627" s="112">
        <f t="shared" si="32"/>
        <v>634.68</v>
      </c>
      <c r="D627" s="238">
        <v>634.68</v>
      </c>
      <c r="E627" s="239">
        <v>0</v>
      </c>
      <c r="F627" s="239">
        <v>0</v>
      </c>
    </row>
    <row r="628" spans="1:6" ht="15">
      <c r="A628" s="261" t="s">
        <v>361</v>
      </c>
      <c r="B628" s="262"/>
      <c r="C628" s="262"/>
      <c r="D628" s="262"/>
      <c r="E628" s="262"/>
      <c r="F628" s="262"/>
    </row>
    <row r="629" spans="1:6" ht="15.75" customHeight="1">
      <c r="A629" s="275" t="s">
        <v>371</v>
      </c>
      <c r="B629" s="276"/>
      <c r="C629" s="276"/>
      <c r="D629" s="276"/>
      <c r="E629" s="276"/>
      <c r="F629" s="276"/>
    </row>
    <row r="630" spans="1:10" ht="15.75" customHeight="1">
      <c r="A630" s="137" t="s">
        <v>546</v>
      </c>
      <c r="B630" s="17" t="s">
        <v>48</v>
      </c>
      <c r="C630" s="87">
        <f>SUM(D630:F630)</f>
        <v>487</v>
      </c>
      <c r="D630" s="241">
        <v>289</v>
      </c>
      <c r="E630" s="241">
        <v>118</v>
      </c>
      <c r="F630" s="241">
        <v>80</v>
      </c>
      <c r="G630" s="278" t="s">
        <v>548</v>
      </c>
      <c r="H630" s="279"/>
      <c r="I630" s="279"/>
      <c r="J630" s="279"/>
    </row>
    <row r="631" spans="1:10" ht="15.75" customHeight="1">
      <c r="A631" s="148" t="s">
        <v>547</v>
      </c>
      <c r="B631" s="17" t="s">
        <v>48</v>
      </c>
      <c r="C631" s="87">
        <f>SUM(D631:F631)</f>
        <v>34</v>
      </c>
      <c r="D631" s="241">
        <v>13</v>
      </c>
      <c r="E631" s="241">
        <v>12</v>
      </c>
      <c r="F631" s="241">
        <v>9</v>
      </c>
      <c r="G631" s="278"/>
      <c r="H631" s="279"/>
      <c r="I631" s="279"/>
      <c r="J631" s="279"/>
    </row>
    <row r="632" spans="1:10" ht="17.25" customHeight="1">
      <c r="A632" s="205" t="s">
        <v>7</v>
      </c>
      <c r="B632" s="182" t="s">
        <v>2</v>
      </c>
      <c r="C632" s="52">
        <f>SUM(D632:F632)</f>
        <v>65.6</v>
      </c>
      <c r="D632" s="183">
        <f>D633+D634+D635</f>
        <v>30.3</v>
      </c>
      <c r="E632" s="183">
        <f>E633+E634+E635</f>
        <v>20.5</v>
      </c>
      <c r="F632" s="183">
        <f>F633+F634+F635</f>
        <v>14.8</v>
      </c>
      <c r="G632" s="278"/>
      <c r="H632" s="279"/>
      <c r="I632" s="279"/>
      <c r="J632" s="279"/>
    </row>
    <row r="633" spans="1:10" ht="15">
      <c r="A633" s="148" t="s">
        <v>362</v>
      </c>
      <c r="B633" s="138" t="s">
        <v>2</v>
      </c>
      <c r="C633" s="52">
        <f>SUM(D633:F633)</f>
        <v>45</v>
      </c>
      <c r="D633" s="154">
        <v>20</v>
      </c>
      <c r="E633" s="154">
        <v>14.5</v>
      </c>
      <c r="F633" s="154">
        <v>10.5</v>
      </c>
      <c r="G633" s="278"/>
      <c r="H633" s="279"/>
      <c r="I633" s="279"/>
      <c r="J633" s="279"/>
    </row>
    <row r="634" spans="1:10" ht="15">
      <c r="A634" s="148" t="s">
        <v>363</v>
      </c>
      <c r="B634" s="138" t="s">
        <v>2</v>
      </c>
      <c r="C634" s="52">
        <f>SUM(D634:F634)</f>
        <v>20.6</v>
      </c>
      <c r="D634" s="179">
        <v>10.3</v>
      </c>
      <c r="E634" s="179">
        <v>6</v>
      </c>
      <c r="F634" s="179">
        <v>4.3</v>
      </c>
      <c r="G634" s="278"/>
      <c r="H634" s="279"/>
      <c r="I634" s="279"/>
      <c r="J634" s="279"/>
    </row>
    <row r="635" spans="1:10" ht="15">
      <c r="A635" s="137" t="s">
        <v>9</v>
      </c>
      <c r="B635" s="138"/>
      <c r="C635" s="140"/>
      <c r="D635" s="154"/>
      <c r="E635" s="154"/>
      <c r="F635" s="154"/>
      <c r="G635" s="278"/>
      <c r="H635" s="279"/>
      <c r="I635" s="279"/>
      <c r="J635" s="279"/>
    </row>
    <row r="636" spans="1:10" ht="15">
      <c r="A636" s="148" t="s">
        <v>362</v>
      </c>
      <c r="B636" s="138" t="s">
        <v>8</v>
      </c>
      <c r="C636" s="23">
        <f aca="true" t="shared" si="33" ref="C636:F637">C651/C633*10</f>
        <v>120</v>
      </c>
      <c r="D636" s="23">
        <f t="shared" si="33"/>
        <v>120</v>
      </c>
      <c r="E636" s="23">
        <f t="shared" si="33"/>
        <v>120</v>
      </c>
      <c r="F636" s="23">
        <f t="shared" si="33"/>
        <v>120</v>
      </c>
      <c r="G636" s="278"/>
      <c r="H636" s="279"/>
      <c r="I636" s="279"/>
      <c r="J636" s="279"/>
    </row>
    <row r="637" spans="1:10" ht="15">
      <c r="A637" s="148" t="s">
        <v>363</v>
      </c>
      <c r="B637" s="138" t="s">
        <v>8</v>
      </c>
      <c r="C637" s="23">
        <f t="shared" si="33"/>
        <v>200.72815533980582</v>
      </c>
      <c r="D637" s="23">
        <f t="shared" si="33"/>
        <v>222.33009708737865</v>
      </c>
      <c r="E637" s="23">
        <f t="shared" si="33"/>
        <v>200</v>
      </c>
      <c r="F637" s="23">
        <f t="shared" si="33"/>
        <v>150</v>
      </c>
      <c r="G637" s="278"/>
      <c r="H637" s="279"/>
      <c r="I637" s="279"/>
      <c r="J637" s="279"/>
    </row>
    <row r="638" spans="1:10" ht="30">
      <c r="A638" s="148" t="s">
        <v>372</v>
      </c>
      <c r="B638" s="138" t="s">
        <v>6</v>
      </c>
      <c r="C638" s="87">
        <f aca="true" t="shared" si="34" ref="C638:C653">SUM(D638:F638)</f>
        <v>40</v>
      </c>
      <c r="D638" s="212">
        <v>12</v>
      </c>
      <c r="E638" s="212">
        <v>10</v>
      </c>
      <c r="F638" s="82">
        <v>18</v>
      </c>
      <c r="G638" s="278"/>
      <c r="H638" s="279"/>
      <c r="I638" s="279"/>
      <c r="J638" s="279"/>
    </row>
    <row r="639" spans="1:10" ht="15">
      <c r="A639" s="148" t="s">
        <v>364</v>
      </c>
      <c r="B639" s="138" t="s">
        <v>6</v>
      </c>
      <c r="C639" s="87">
        <f t="shared" si="34"/>
        <v>27</v>
      </c>
      <c r="D639" s="242">
        <v>9</v>
      </c>
      <c r="E639" s="242">
        <v>4</v>
      </c>
      <c r="F639" s="82">
        <v>14</v>
      </c>
      <c r="G639" s="278"/>
      <c r="H639" s="279"/>
      <c r="I639" s="279"/>
      <c r="J639" s="279"/>
    </row>
    <row r="640" spans="1:10" ht="15">
      <c r="A640" s="148" t="s">
        <v>365</v>
      </c>
      <c r="B640" s="138" t="s">
        <v>6</v>
      </c>
      <c r="C640" s="87">
        <f t="shared" si="34"/>
        <v>43</v>
      </c>
      <c r="D640" s="242">
        <v>17</v>
      </c>
      <c r="E640" s="242">
        <v>4</v>
      </c>
      <c r="F640" s="82">
        <v>22</v>
      </c>
      <c r="G640" s="278"/>
      <c r="H640" s="279"/>
      <c r="I640" s="279"/>
      <c r="J640" s="279"/>
    </row>
    <row r="641" spans="1:10" ht="15">
      <c r="A641" s="148" t="s">
        <v>373</v>
      </c>
      <c r="B641" s="138" t="s">
        <v>6</v>
      </c>
      <c r="C641" s="87">
        <f t="shared" si="34"/>
        <v>40</v>
      </c>
      <c r="D641" s="242">
        <v>14</v>
      </c>
      <c r="E641" s="242">
        <v>4</v>
      </c>
      <c r="F641" s="82">
        <v>22</v>
      </c>
      <c r="G641" s="278"/>
      <c r="H641" s="279"/>
      <c r="I641" s="279"/>
      <c r="J641" s="279"/>
    </row>
    <row r="642" spans="1:10" ht="15">
      <c r="A642" s="148" t="s">
        <v>366</v>
      </c>
      <c r="B642" s="138" t="s">
        <v>6</v>
      </c>
      <c r="C642" s="87">
        <f t="shared" si="34"/>
        <v>2</v>
      </c>
      <c r="D642" s="242">
        <v>2</v>
      </c>
      <c r="E642" s="242">
        <v>0</v>
      </c>
      <c r="F642" s="82">
        <v>0</v>
      </c>
      <c r="G642" s="278"/>
      <c r="H642" s="279"/>
      <c r="I642" s="279"/>
      <c r="J642" s="279"/>
    </row>
    <row r="643" spans="1:10" ht="15">
      <c r="A643" s="148" t="s">
        <v>367</v>
      </c>
      <c r="B643" s="138" t="s">
        <v>6</v>
      </c>
      <c r="C643" s="87">
        <f t="shared" si="34"/>
        <v>256</v>
      </c>
      <c r="D643" s="242">
        <v>88</v>
      </c>
      <c r="E643" s="242">
        <v>145</v>
      </c>
      <c r="F643" s="82">
        <v>23</v>
      </c>
      <c r="G643" s="278"/>
      <c r="H643" s="279"/>
      <c r="I643" s="279"/>
      <c r="J643" s="279"/>
    </row>
    <row r="644" spans="1:10" ht="15">
      <c r="A644" s="148" t="s">
        <v>161</v>
      </c>
      <c r="B644" s="138" t="s">
        <v>6</v>
      </c>
      <c r="C644" s="87">
        <f t="shared" si="34"/>
        <v>9</v>
      </c>
      <c r="D644" s="242">
        <v>1</v>
      </c>
      <c r="E644" s="242">
        <v>5</v>
      </c>
      <c r="F644" s="82">
        <v>3</v>
      </c>
      <c r="G644" s="278"/>
      <c r="H644" s="279"/>
      <c r="I644" s="279"/>
      <c r="J644" s="279"/>
    </row>
    <row r="645" spans="1:10" ht="15">
      <c r="A645" s="148" t="s">
        <v>374</v>
      </c>
      <c r="B645" s="138" t="s">
        <v>6</v>
      </c>
      <c r="C645" s="87">
        <f t="shared" si="34"/>
        <v>0</v>
      </c>
      <c r="D645" s="242">
        <v>0</v>
      </c>
      <c r="E645" s="242">
        <v>0</v>
      </c>
      <c r="F645" s="82">
        <v>0</v>
      </c>
      <c r="G645" s="278"/>
      <c r="H645" s="279"/>
      <c r="I645" s="279"/>
      <c r="J645" s="279"/>
    </row>
    <row r="646" spans="1:10" ht="15">
      <c r="A646" s="148" t="s">
        <v>368</v>
      </c>
      <c r="B646" s="138" t="s">
        <v>6</v>
      </c>
      <c r="C646" s="87">
        <f t="shared" si="34"/>
        <v>20</v>
      </c>
      <c r="D646" s="188">
        <v>3</v>
      </c>
      <c r="E646" s="188">
        <v>17</v>
      </c>
      <c r="F646" s="82">
        <v>0</v>
      </c>
      <c r="G646" s="278"/>
      <c r="H646" s="279"/>
      <c r="I646" s="279"/>
      <c r="J646" s="279"/>
    </row>
    <row r="647" spans="1:6" ht="15">
      <c r="A647" s="137" t="s">
        <v>10</v>
      </c>
      <c r="B647" s="138" t="s">
        <v>6</v>
      </c>
      <c r="C647" s="87">
        <f t="shared" si="34"/>
        <v>0</v>
      </c>
      <c r="D647" s="242"/>
      <c r="E647" s="242"/>
      <c r="F647" s="242"/>
    </row>
    <row r="648" spans="1:6" ht="15">
      <c r="A648" s="148" t="s">
        <v>375</v>
      </c>
      <c r="B648" s="17" t="s">
        <v>20</v>
      </c>
      <c r="C648" s="87">
        <f t="shared" si="34"/>
        <v>20.6</v>
      </c>
      <c r="D648" s="212">
        <f>((D638*350)+(D642*1500)+(D644*400))/1000</f>
        <v>7.6</v>
      </c>
      <c r="E648" s="212">
        <f>((E638*350)+(E644*400))/1000</f>
        <v>5.5</v>
      </c>
      <c r="F648" s="212">
        <f>((F638*350)+(F644*400))/1000</f>
        <v>7.5</v>
      </c>
    </row>
    <row r="649" spans="1:6" ht="15">
      <c r="A649" s="148" t="s">
        <v>369</v>
      </c>
      <c r="B649" s="17" t="s">
        <v>20</v>
      </c>
      <c r="C649" s="87">
        <f t="shared" si="34"/>
        <v>17.82</v>
      </c>
      <c r="D649" s="188">
        <f>(D639*30*22)/1000</f>
        <v>5.94</v>
      </c>
      <c r="E649" s="188">
        <f>(E639*30*22)/1000</f>
        <v>2.64</v>
      </c>
      <c r="F649" s="188">
        <f>(F639*30*22)/1000</f>
        <v>9.24</v>
      </c>
    </row>
    <row r="650" spans="1:20" ht="73.5" customHeight="1">
      <c r="A650" s="108" t="s">
        <v>370</v>
      </c>
      <c r="B650" s="17" t="s">
        <v>376</v>
      </c>
      <c r="C650" s="52">
        <f t="shared" si="34"/>
        <v>27.479999999999997</v>
      </c>
      <c r="D650" s="120">
        <f>G650</f>
        <v>9.48</v>
      </c>
      <c r="E650" s="120">
        <f>H650</f>
        <v>15.6</v>
      </c>
      <c r="F650" s="120">
        <f>I650</f>
        <v>2.4</v>
      </c>
      <c r="G650" s="37">
        <f>((D643-9)*15*8)/1000</f>
        <v>9.48</v>
      </c>
      <c r="H650" s="37">
        <f>((E643-15)*15*8)/1000</f>
        <v>15.6</v>
      </c>
      <c r="I650" s="37">
        <f>((F643-3)*15*8)/1000</f>
        <v>2.4</v>
      </c>
      <c r="J650" s="274" t="s">
        <v>557</v>
      </c>
      <c r="K650" s="274"/>
      <c r="L650" s="274"/>
      <c r="M650" s="274"/>
      <c r="N650" s="274"/>
      <c r="O650" s="274"/>
      <c r="P650" s="206"/>
      <c r="Q650" s="206"/>
      <c r="R650" s="206"/>
      <c r="S650" s="206"/>
      <c r="T650" s="206"/>
    </row>
    <row r="651" spans="1:6" ht="15">
      <c r="A651" s="28" t="s">
        <v>362</v>
      </c>
      <c r="B651" s="17" t="s">
        <v>20</v>
      </c>
      <c r="C651" s="52">
        <f t="shared" si="34"/>
        <v>540</v>
      </c>
      <c r="D651" s="120">
        <v>240</v>
      </c>
      <c r="E651" s="120">
        <v>174</v>
      </c>
      <c r="F651" s="120">
        <v>126</v>
      </c>
    </row>
    <row r="652" spans="1:6" ht="15">
      <c r="A652" s="28" t="s">
        <v>363</v>
      </c>
      <c r="B652" s="17" t="s">
        <v>20</v>
      </c>
      <c r="C652" s="52">
        <f t="shared" si="34"/>
        <v>413.5</v>
      </c>
      <c r="D652" s="153">
        <v>229</v>
      </c>
      <c r="E652" s="153">
        <v>120</v>
      </c>
      <c r="F652" s="153">
        <v>64.5</v>
      </c>
    </row>
    <row r="653" spans="1:6" ht="28.5">
      <c r="A653" s="137" t="s">
        <v>377</v>
      </c>
      <c r="B653" s="17" t="s">
        <v>181</v>
      </c>
      <c r="C653" s="52">
        <f t="shared" si="34"/>
        <v>561.6</v>
      </c>
      <c r="D653" s="86">
        <v>189.6</v>
      </c>
      <c r="E653" s="86">
        <v>96</v>
      </c>
      <c r="F653" s="34">
        <v>276</v>
      </c>
    </row>
    <row r="654" spans="1:6" ht="15">
      <c r="A654" s="257" t="s">
        <v>378</v>
      </c>
      <c r="B654" s="258"/>
      <c r="C654" s="258"/>
      <c r="D654" s="258"/>
      <c r="E654" s="258"/>
      <c r="F654" s="258"/>
    </row>
    <row r="655" spans="1:6" ht="29.25">
      <c r="A655" s="184" t="s">
        <v>379</v>
      </c>
      <c r="B655" s="15" t="s">
        <v>48</v>
      </c>
      <c r="C655" s="87">
        <f aca="true" t="shared" si="35" ref="C655:C663">SUM(D655:F655)</f>
        <v>0</v>
      </c>
      <c r="D655" s="185"/>
      <c r="E655" s="186"/>
      <c r="F655" s="186"/>
    </row>
    <row r="656" spans="1:6" ht="15">
      <c r="A656" s="187" t="s">
        <v>380</v>
      </c>
      <c r="B656" s="17" t="s">
        <v>31</v>
      </c>
      <c r="C656" s="87">
        <f t="shared" si="35"/>
        <v>0</v>
      </c>
      <c r="D656" s="188"/>
      <c r="E656" s="189"/>
      <c r="F656" s="189"/>
    </row>
    <row r="657" spans="1:6" ht="15">
      <c r="A657" s="187" t="s">
        <v>381</v>
      </c>
      <c r="B657" s="17" t="s">
        <v>20</v>
      </c>
      <c r="C657" s="52">
        <f t="shared" si="35"/>
        <v>0</v>
      </c>
      <c r="D657" s="120"/>
      <c r="E657" s="190"/>
      <c r="F657" s="190"/>
    </row>
    <row r="658" spans="1:6" ht="15">
      <c r="A658" s="187" t="s">
        <v>382</v>
      </c>
      <c r="B658" s="17" t="s">
        <v>20</v>
      </c>
      <c r="C658" s="52">
        <f t="shared" si="35"/>
        <v>0</v>
      </c>
      <c r="D658" s="131">
        <f>D659+D660+D661</f>
        <v>0</v>
      </c>
      <c r="E658" s="131">
        <f>E659+E660+E661</f>
        <v>0</v>
      </c>
      <c r="F658" s="131">
        <f>F659+F660+F661</f>
        <v>0</v>
      </c>
    </row>
    <row r="659" spans="1:6" ht="15">
      <c r="A659" s="187" t="s">
        <v>383</v>
      </c>
      <c r="B659" s="17" t="s">
        <v>20</v>
      </c>
      <c r="C659" s="52">
        <f t="shared" si="35"/>
        <v>0</v>
      </c>
      <c r="D659" s="120"/>
      <c r="E659" s="190"/>
      <c r="F659" s="190"/>
    </row>
    <row r="660" spans="1:6" ht="15">
      <c r="A660" s="187" t="s">
        <v>384</v>
      </c>
      <c r="B660" s="17" t="s">
        <v>20</v>
      </c>
      <c r="C660" s="52">
        <f t="shared" si="35"/>
        <v>0</v>
      </c>
      <c r="D660" s="120"/>
      <c r="E660" s="190"/>
      <c r="F660" s="190"/>
    </row>
    <row r="661" spans="1:6" ht="15">
      <c r="A661" s="187" t="s">
        <v>385</v>
      </c>
      <c r="B661" s="17" t="s">
        <v>20</v>
      </c>
      <c r="C661" s="52">
        <f t="shared" si="35"/>
        <v>0</v>
      </c>
      <c r="D661" s="120"/>
      <c r="E661" s="190"/>
      <c r="F661" s="190"/>
    </row>
    <row r="662" spans="1:6" ht="15">
      <c r="A662" s="90" t="s">
        <v>386</v>
      </c>
      <c r="B662" s="17" t="s">
        <v>48</v>
      </c>
      <c r="C662" s="87">
        <f t="shared" si="35"/>
        <v>1</v>
      </c>
      <c r="D662" s="188">
        <v>1</v>
      </c>
      <c r="E662" s="242">
        <v>0</v>
      </c>
      <c r="F662" s="242">
        <v>0</v>
      </c>
    </row>
    <row r="663" spans="1:6" ht="15">
      <c r="A663" s="187" t="s">
        <v>387</v>
      </c>
      <c r="B663" s="17" t="s">
        <v>31</v>
      </c>
      <c r="C663" s="87">
        <f t="shared" si="35"/>
        <v>0</v>
      </c>
      <c r="D663" s="188"/>
      <c r="E663" s="242"/>
      <c r="F663" s="242"/>
    </row>
    <row r="664" spans="1:6" ht="15">
      <c r="A664" s="257" t="s">
        <v>503</v>
      </c>
      <c r="B664" s="258"/>
      <c r="C664" s="258"/>
      <c r="D664" s="258"/>
      <c r="E664" s="258"/>
      <c r="F664" s="258"/>
    </row>
    <row r="665" spans="1:6" ht="30">
      <c r="A665" s="191" t="s">
        <v>504</v>
      </c>
      <c r="B665" s="138" t="s">
        <v>31</v>
      </c>
      <c r="C665" s="52">
        <f>SUM(D665:F665)</f>
        <v>1</v>
      </c>
      <c r="D665" s="188">
        <v>0</v>
      </c>
      <c r="E665" s="154">
        <v>1</v>
      </c>
      <c r="F665" s="154">
        <v>0</v>
      </c>
    </row>
    <row r="666" spans="1:6" ht="30">
      <c r="A666" s="192" t="s">
        <v>505</v>
      </c>
      <c r="B666" s="17" t="s">
        <v>48</v>
      </c>
      <c r="C666" s="52">
        <f>SUM(D666:F666)</f>
        <v>1</v>
      </c>
      <c r="D666" s="188">
        <v>0</v>
      </c>
      <c r="E666" s="154">
        <v>1</v>
      </c>
      <c r="F666" s="154">
        <v>0</v>
      </c>
    </row>
    <row r="667" spans="1:6" ht="15">
      <c r="A667" s="192" t="s">
        <v>49</v>
      </c>
      <c r="B667" s="138" t="s">
        <v>31</v>
      </c>
      <c r="C667" s="52">
        <f>SUM(D667:F667)</f>
        <v>1</v>
      </c>
      <c r="D667" s="188">
        <v>0</v>
      </c>
      <c r="E667" s="154">
        <v>1</v>
      </c>
      <c r="F667" s="154">
        <v>0</v>
      </c>
    </row>
    <row r="668" spans="1:6" ht="15.75" customHeight="1">
      <c r="A668" s="247" t="s">
        <v>388</v>
      </c>
      <c r="B668" s="248"/>
      <c r="C668" s="248"/>
      <c r="D668" s="248"/>
      <c r="E668" s="248"/>
      <c r="F668" s="248"/>
    </row>
    <row r="669" spans="1:6" ht="15">
      <c r="A669" s="193" t="s">
        <v>389</v>
      </c>
      <c r="B669" s="15" t="s">
        <v>31</v>
      </c>
      <c r="C669" s="52">
        <f aca="true" t="shared" si="36" ref="C669:C676">SUM(D669:F669)</f>
        <v>9</v>
      </c>
      <c r="D669" s="194">
        <v>9</v>
      </c>
      <c r="E669" s="194"/>
      <c r="F669" s="194"/>
    </row>
    <row r="670" spans="1:6" ht="15">
      <c r="A670" s="148" t="s">
        <v>390</v>
      </c>
      <c r="B670" s="17" t="s">
        <v>31</v>
      </c>
      <c r="C670" s="52">
        <f t="shared" si="36"/>
        <v>5</v>
      </c>
      <c r="D670" s="158">
        <v>5</v>
      </c>
      <c r="E670" s="158"/>
      <c r="F670" s="158"/>
    </row>
    <row r="671" spans="1:6" ht="15">
      <c r="A671" s="148" t="s">
        <v>391</v>
      </c>
      <c r="B671" s="17" t="s">
        <v>181</v>
      </c>
      <c r="C671" s="52">
        <f t="shared" si="36"/>
        <v>12095</v>
      </c>
      <c r="D671" s="117">
        <v>12095</v>
      </c>
      <c r="E671" s="158"/>
      <c r="F671" s="158"/>
    </row>
    <row r="672" spans="1:6" ht="30">
      <c r="A672" s="148" t="s">
        <v>11</v>
      </c>
      <c r="B672" s="17" t="s">
        <v>68</v>
      </c>
      <c r="C672" s="195">
        <v>77243.74</v>
      </c>
      <c r="D672" s="195">
        <v>77243.74</v>
      </c>
      <c r="E672" s="195"/>
      <c r="F672" s="195"/>
    </row>
    <row r="673" spans="1:6" ht="15">
      <c r="A673" s="148" t="s">
        <v>392</v>
      </c>
      <c r="B673" s="17" t="s">
        <v>31</v>
      </c>
      <c r="C673" s="87">
        <f t="shared" si="36"/>
        <v>9</v>
      </c>
      <c r="D673" s="87">
        <f>D674+D675+D676</f>
        <v>9</v>
      </c>
      <c r="E673" s="87">
        <f>E674+E675+E676</f>
        <v>0</v>
      </c>
      <c r="F673" s="87">
        <f>F674+F675+F676</f>
        <v>0</v>
      </c>
    </row>
    <row r="674" spans="1:6" ht="15">
      <c r="A674" s="148" t="s">
        <v>393</v>
      </c>
      <c r="B674" s="17" t="s">
        <v>31</v>
      </c>
      <c r="C674" s="87">
        <f t="shared" si="36"/>
        <v>0</v>
      </c>
      <c r="D674" s="188">
        <v>0</v>
      </c>
      <c r="E674" s="188"/>
      <c r="F674" s="188"/>
    </row>
    <row r="675" spans="1:6" ht="15">
      <c r="A675" s="148" t="s">
        <v>394</v>
      </c>
      <c r="B675" s="17" t="s">
        <v>31</v>
      </c>
      <c r="C675" s="87">
        <f t="shared" si="36"/>
        <v>4</v>
      </c>
      <c r="D675" s="53">
        <v>4</v>
      </c>
      <c r="E675" s="53"/>
      <c r="F675" s="53"/>
    </row>
    <row r="676" spans="1:6" ht="15">
      <c r="A676" s="148" t="s">
        <v>395</v>
      </c>
      <c r="B676" s="17" t="s">
        <v>31</v>
      </c>
      <c r="C676" s="87">
        <f t="shared" si="36"/>
        <v>5</v>
      </c>
      <c r="D676" s="243">
        <v>5</v>
      </c>
      <c r="E676" s="243"/>
      <c r="F676" s="243"/>
    </row>
    <row r="677" spans="1:6" ht="15">
      <c r="A677" s="247" t="s">
        <v>401</v>
      </c>
      <c r="B677" s="248"/>
      <c r="C677" s="248"/>
      <c r="D677" s="248"/>
      <c r="E677" s="248"/>
      <c r="F677" s="248"/>
    </row>
    <row r="678" spans="1:6" ht="15">
      <c r="A678" s="196" t="s">
        <v>12</v>
      </c>
      <c r="B678" s="15" t="s">
        <v>48</v>
      </c>
      <c r="C678" s="87">
        <f aca="true" t="shared" si="37" ref="C678:C683">SUM(D678:F678)</f>
        <v>3</v>
      </c>
      <c r="D678" s="244">
        <v>1</v>
      </c>
      <c r="E678" s="244">
        <v>1</v>
      </c>
      <c r="F678" s="245">
        <v>1</v>
      </c>
    </row>
    <row r="679" spans="1:6" ht="15">
      <c r="A679" s="148" t="s">
        <v>396</v>
      </c>
      <c r="B679" s="17" t="s">
        <v>48</v>
      </c>
      <c r="C679" s="87">
        <f t="shared" si="37"/>
        <v>0</v>
      </c>
      <c r="D679" s="172">
        <v>0</v>
      </c>
      <c r="E679" s="246">
        <v>0</v>
      </c>
      <c r="F679" s="82">
        <v>0</v>
      </c>
    </row>
    <row r="680" spans="1:6" ht="15">
      <c r="A680" s="148" t="s">
        <v>397</v>
      </c>
      <c r="B680" s="17" t="s">
        <v>48</v>
      </c>
      <c r="C680" s="87">
        <f t="shared" si="37"/>
        <v>2</v>
      </c>
      <c r="D680" s="172">
        <v>2</v>
      </c>
      <c r="E680" s="246">
        <v>0</v>
      </c>
      <c r="F680" s="82">
        <v>0</v>
      </c>
    </row>
    <row r="681" spans="1:6" ht="30">
      <c r="A681" s="197" t="s">
        <v>398</v>
      </c>
      <c r="B681" s="17" t="s">
        <v>48</v>
      </c>
      <c r="C681" s="87">
        <f t="shared" si="37"/>
        <v>67</v>
      </c>
      <c r="D681" s="209">
        <f>D682+D683</f>
        <v>61</v>
      </c>
      <c r="E681" s="209">
        <f>E682+E683</f>
        <v>4</v>
      </c>
      <c r="F681" s="209">
        <f>F682+F683</f>
        <v>2</v>
      </c>
    </row>
    <row r="682" spans="1:6" ht="15.75" customHeight="1">
      <c r="A682" s="197" t="s">
        <v>399</v>
      </c>
      <c r="B682" s="17" t="s">
        <v>48</v>
      </c>
      <c r="C682" s="87">
        <f t="shared" si="37"/>
        <v>52</v>
      </c>
      <c r="D682" s="82">
        <v>46</v>
      </c>
      <c r="E682" s="82">
        <v>4</v>
      </c>
      <c r="F682" s="82">
        <v>2</v>
      </c>
    </row>
    <row r="683" spans="1:6" ht="15">
      <c r="A683" s="197" t="s">
        <v>400</v>
      </c>
      <c r="B683" s="17" t="s">
        <v>48</v>
      </c>
      <c r="C683" s="87">
        <f t="shared" si="37"/>
        <v>15</v>
      </c>
      <c r="D683" s="82">
        <v>15</v>
      </c>
      <c r="E683" s="82">
        <v>0</v>
      </c>
      <c r="F683" s="82">
        <v>0</v>
      </c>
    </row>
    <row r="684" spans="1:6" ht="15">
      <c r="A684" s="37"/>
      <c r="B684" s="37"/>
      <c r="C684" s="37"/>
      <c r="D684" s="198"/>
      <c r="E684" s="198"/>
      <c r="F684" s="198"/>
    </row>
    <row r="685" spans="1:6" ht="15">
      <c r="A685" s="37"/>
      <c r="B685" s="37"/>
      <c r="C685" s="37"/>
      <c r="D685" s="198"/>
      <c r="E685" s="198"/>
      <c r="F685" s="198"/>
    </row>
    <row r="686" spans="1:6" ht="15">
      <c r="A686" s="37"/>
      <c r="B686" s="37"/>
      <c r="C686" s="37"/>
      <c r="D686" s="198"/>
      <c r="E686" s="198"/>
      <c r="F686" s="198"/>
    </row>
    <row r="687" spans="1:6" ht="15">
      <c r="A687" s="37"/>
      <c r="B687" s="37"/>
      <c r="C687" s="37"/>
      <c r="D687" s="198"/>
      <c r="E687" s="198"/>
      <c r="F687" s="198"/>
    </row>
    <row r="688" spans="1:6" ht="15">
      <c r="A688" s="37"/>
      <c r="B688" s="37"/>
      <c r="C688" s="37"/>
      <c r="D688" s="198"/>
      <c r="E688" s="198"/>
      <c r="F688" s="198"/>
    </row>
    <row r="689" spans="1:6" ht="15">
      <c r="A689" s="37"/>
      <c r="B689" s="37"/>
      <c r="C689" s="37"/>
      <c r="D689" s="198"/>
      <c r="E689" s="198"/>
      <c r="F689" s="198"/>
    </row>
    <row r="690" spans="1:6" ht="15">
      <c r="A690" s="37"/>
      <c r="B690" s="37"/>
      <c r="C690" s="37"/>
      <c r="D690" s="198"/>
      <c r="E690" s="198"/>
      <c r="F690" s="198"/>
    </row>
    <row r="691" spans="1:6" ht="15">
      <c r="A691" s="37"/>
      <c r="B691" s="37"/>
      <c r="C691" s="37"/>
      <c r="D691" s="198"/>
      <c r="E691" s="198"/>
      <c r="F691" s="198"/>
    </row>
    <row r="692" spans="1:6" ht="15">
      <c r="A692" s="37"/>
      <c r="B692" s="37"/>
      <c r="C692" s="37"/>
      <c r="D692" s="198"/>
      <c r="E692" s="198"/>
      <c r="F692" s="198"/>
    </row>
    <row r="693" spans="1:6" ht="15">
      <c r="A693" s="37"/>
      <c r="B693" s="37"/>
      <c r="C693" s="37"/>
      <c r="D693" s="198"/>
      <c r="E693" s="198"/>
      <c r="F693" s="198"/>
    </row>
    <row r="694" spans="1:6" ht="15">
      <c r="A694" s="37"/>
      <c r="B694" s="37"/>
      <c r="C694" s="37"/>
      <c r="D694" s="198"/>
      <c r="E694" s="198"/>
      <c r="F694" s="198"/>
    </row>
    <row r="695" spans="1:6" ht="15">
      <c r="A695" s="37"/>
      <c r="B695" s="37"/>
      <c r="C695" s="37"/>
      <c r="D695" s="198"/>
      <c r="E695" s="198"/>
      <c r="F695" s="198"/>
    </row>
    <row r="696" spans="1:6" ht="15">
      <c r="A696" s="37"/>
      <c r="B696" s="37"/>
      <c r="C696" s="37"/>
      <c r="D696" s="198"/>
      <c r="E696" s="198"/>
      <c r="F696" s="198"/>
    </row>
    <row r="697" spans="1:6" ht="15">
      <c r="A697" s="37"/>
      <c r="B697" s="37"/>
      <c r="C697" s="37"/>
      <c r="D697" s="198"/>
      <c r="E697" s="198"/>
      <c r="F697" s="198"/>
    </row>
    <row r="698" spans="1:6" ht="15">
      <c r="A698" s="37"/>
      <c r="B698" s="37"/>
      <c r="C698" s="37"/>
      <c r="D698" s="198"/>
      <c r="E698" s="198"/>
      <c r="F698" s="198"/>
    </row>
    <row r="699" spans="1:6" ht="15">
      <c r="A699" s="37"/>
      <c r="B699" s="37"/>
      <c r="C699" s="37"/>
      <c r="D699" s="198"/>
      <c r="E699" s="198"/>
      <c r="F699" s="198"/>
    </row>
    <row r="700" spans="1:6" ht="15">
      <c r="A700" s="37"/>
      <c r="B700" s="37"/>
      <c r="C700" s="37"/>
      <c r="D700" s="198"/>
      <c r="E700" s="198"/>
      <c r="F700" s="198"/>
    </row>
    <row r="701" spans="1:6" ht="15">
      <c r="A701" s="37"/>
      <c r="B701" s="37"/>
      <c r="C701" s="37"/>
      <c r="D701" s="198"/>
      <c r="E701" s="198"/>
      <c r="F701" s="198"/>
    </row>
    <row r="702" spans="1:6" ht="15">
      <c r="A702" s="37"/>
      <c r="B702" s="37"/>
      <c r="C702" s="37"/>
      <c r="D702" s="198"/>
      <c r="E702" s="198"/>
      <c r="F702" s="198"/>
    </row>
    <row r="703" spans="1:6" ht="15">
      <c r="A703" s="37"/>
      <c r="B703" s="37"/>
      <c r="C703" s="37"/>
      <c r="D703" s="198"/>
      <c r="E703" s="198"/>
      <c r="F703" s="198"/>
    </row>
    <row r="704" spans="1:6" ht="15">
      <c r="A704" s="37"/>
      <c r="B704" s="37"/>
      <c r="C704" s="37"/>
      <c r="D704" s="198"/>
      <c r="E704" s="198"/>
      <c r="F704" s="198"/>
    </row>
  </sheetData>
  <sheetProtection/>
  <mergeCells count="42">
    <mergeCell ref="G126:K126"/>
    <mergeCell ref="J15:M15"/>
    <mergeCell ref="J53:N53"/>
    <mergeCell ref="A158:F158"/>
    <mergeCell ref="G117:J118"/>
    <mergeCell ref="G120:J121"/>
    <mergeCell ref="J77:O77"/>
    <mergeCell ref="G123:J124"/>
    <mergeCell ref="J129:L129"/>
    <mergeCell ref="A557:F557"/>
    <mergeCell ref="A277:F277"/>
    <mergeCell ref="A403:F403"/>
    <mergeCell ref="A628:F628"/>
    <mergeCell ref="G630:J646"/>
    <mergeCell ref="G405:H459"/>
    <mergeCell ref="G533:H547"/>
    <mergeCell ref="G153:N153"/>
    <mergeCell ref="G152:N152"/>
    <mergeCell ref="A404:F404"/>
    <mergeCell ref="A527:F527"/>
    <mergeCell ref="J650:O650"/>
    <mergeCell ref="A629:F629"/>
    <mergeCell ref="A668:F668"/>
    <mergeCell ref="A320:F320"/>
    <mergeCell ref="A210:F210"/>
    <mergeCell ref="A217:F217"/>
    <mergeCell ref="A1:F1"/>
    <mergeCell ref="H6:M6"/>
    <mergeCell ref="G531:U531"/>
    <mergeCell ref="A218:F218"/>
    <mergeCell ref="A3:F3"/>
    <mergeCell ref="A125:F125"/>
    <mergeCell ref="A677:F677"/>
    <mergeCell ref="A485:F485"/>
    <mergeCell ref="A490:F490"/>
    <mergeCell ref="A510:F510"/>
    <mergeCell ref="A523:F523"/>
    <mergeCell ref="A162:F162"/>
    <mergeCell ref="A601:F601"/>
    <mergeCell ref="A654:F654"/>
    <mergeCell ref="A664:F664"/>
    <mergeCell ref="A317:F317"/>
  </mergeCells>
  <printOptions horizontalCentered="1"/>
  <pageMargins left="0.31496062992125984" right="0" top="0.35433070866141736" bottom="0.4724409448818898" header="0.5118110236220472" footer="0.11811023622047245"/>
  <pageSetup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Оплетаева К.В.</dc:creator>
  <cp:keywords/>
  <dc:description/>
  <cp:lastModifiedBy>Паршикова С.А.</cp:lastModifiedBy>
  <cp:lastPrinted>2016-03-21T07:07:29Z</cp:lastPrinted>
  <dcterms:created xsi:type="dcterms:W3CDTF">2008-07-28T03:07:09Z</dcterms:created>
  <dcterms:modified xsi:type="dcterms:W3CDTF">2016-03-24T09:32:06Z</dcterms:modified>
  <cp:category/>
  <cp:version/>
  <cp:contentType/>
  <cp:contentStatus/>
</cp:coreProperties>
</file>